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simo Colonna\Desktop\Banche dati definitive\Validazione\A\"/>
    </mc:Choice>
  </mc:AlternateContent>
  <bookViews>
    <workbookView xWindow="0" yWindow="0" windowWidth="16380" windowHeight="8190" tabRatio="571"/>
  </bookViews>
  <sheets>
    <sheet name="Validazione_A" sheetId="3" r:id="rId1"/>
    <sheet name="Validazione_A HP14" sheetId="4" r:id="rId2"/>
  </sheets>
  <definedNames>
    <definedName name="_xlnm._FilterDatabase" localSheetId="0" hidden="1">Validazione_A!$A$2:$A$13</definedName>
    <definedName name="_xlnm._FilterDatabase" localSheetId="1" hidden="1">'Validazione_A HP14'!$A$2:$A$14</definedName>
  </definedNames>
  <calcPr calcId="152511" iterateDelta="1E-4"/>
</workbook>
</file>

<file path=xl/calcChain.xml><?xml version="1.0" encoding="utf-8"?>
<calcChain xmlns="http://schemas.openxmlformats.org/spreadsheetml/2006/main">
  <c r="K4" i="4" l="1"/>
  <c r="L4" i="3"/>
  <c r="AI4" i="3" s="1"/>
  <c r="AB17" i="3" l="1"/>
  <c r="AB19" i="3" s="1"/>
  <c r="AB4" i="3" l="1"/>
  <c r="AM17" i="4" l="1"/>
  <c r="AJ17" i="4"/>
  <c r="AM4" i="4"/>
  <c r="AL4" i="4"/>
  <c r="AK4" i="4"/>
  <c r="AJ4" i="4"/>
  <c r="AI17" i="4"/>
  <c r="AI19" i="4" s="1"/>
  <c r="AI4" i="4"/>
  <c r="AH4" i="4"/>
  <c r="AF17" i="4"/>
  <c r="AH17" i="4"/>
  <c r="AH19" i="4" s="1"/>
  <c r="AG4" i="4"/>
  <c r="AF4" i="4"/>
  <c r="AE17" i="4"/>
  <c r="AE19" i="4" s="1"/>
  <c r="AE4" i="4"/>
  <c r="AD17" i="4"/>
  <c r="AC4" i="4"/>
  <c r="AD4" i="4"/>
  <c r="AB4" i="4"/>
  <c r="AA4" i="4"/>
  <c r="Z4" i="4"/>
  <c r="Y4" i="4"/>
  <c r="X4" i="4"/>
  <c r="W4" i="4"/>
  <c r="V4" i="4"/>
  <c r="U4" i="4"/>
  <c r="T4" i="4"/>
  <c r="S4" i="4"/>
  <c r="O4" i="4"/>
  <c r="N4" i="4"/>
  <c r="M4" i="4"/>
  <c r="K16" i="4"/>
  <c r="Z16" i="4" s="1"/>
  <c r="K15" i="4"/>
  <c r="T15" i="4" s="1"/>
  <c r="K14" i="4"/>
  <c r="AB14" i="4" s="1"/>
  <c r="K13" i="4"/>
  <c r="O13" i="4" s="1"/>
  <c r="K12" i="4"/>
  <c r="N12" i="4" s="1"/>
  <c r="K11" i="4"/>
  <c r="Z11" i="4" s="1"/>
  <c r="K10" i="4"/>
  <c r="AB10" i="4" s="1"/>
  <c r="K9" i="4"/>
  <c r="O9" i="4" s="1"/>
  <c r="K8" i="4"/>
  <c r="Z8" i="4" s="1"/>
  <c r="K7" i="4"/>
  <c r="AB7" i="4" s="1"/>
  <c r="K6" i="4"/>
  <c r="Z6" i="4" s="1"/>
  <c r="K5" i="4"/>
  <c r="AK6" i="4" l="1"/>
  <c r="AG10" i="4"/>
  <c r="AG14" i="4"/>
  <c r="AG16" i="4"/>
  <c r="AK16" i="4"/>
  <c r="AA15" i="4"/>
  <c r="AA17" i="4" s="1"/>
  <c r="AC15" i="4"/>
  <c r="AC17" i="4" s="1"/>
  <c r="AL15" i="4"/>
  <c r="AL17" i="4" s="1"/>
  <c r="AK14" i="4"/>
  <c r="N13" i="4"/>
  <c r="Y11" i="4"/>
  <c r="AB11" i="4"/>
  <c r="AG11" i="4"/>
  <c r="AK11" i="4"/>
  <c r="AK10" i="4"/>
  <c r="N9" i="4"/>
  <c r="AG8" i="4"/>
  <c r="AK8" i="4"/>
  <c r="Z7" i="4"/>
  <c r="AK7" i="4"/>
  <c r="S7" i="4"/>
  <c r="AG7" i="4"/>
  <c r="AG6" i="4"/>
  <c r="M12" i="4"/>
  <c r="O12" i="4"/>
  <c r="S10" i="4"/>
  <c r="S14" i="4"/>
  <c r="S16" i="4"/>
  <c r="Y6" i="4"/>
  <c r="Y8" i="4"/>
  <c r="Y16" i="4"/>
  <c r="Z10" i="4"/>
  <c r="Z14" i="4"/>
  <c r="AB6" i="4"/>
  <c r="AB8" i="4"/>
  <c r="AB16" i="4"/>
  <c r="M9" i="4"/>
  <c r="M13" i="4"/>
  <c r="S6" i="4"/>
  <c r="S8" i="4"/>
  <c r="S11" i="4"/>
  <c r="Y7" i="4"/>
  <c r="Y10" i="4"/>
  <c r="Y14" i="4"/>
  <c r="BR17" i="3"/>
  <c r="BQ17" i="3"/>
  <c r="BP17" i="3"/>
  <c r="BO17" i="3"/>
  <c r="BH17" i="3"/>
  <c r="BH18" i="3" s="1"/>
  <c r="BI17" i="3"/>
  <c r="BI18" i="3" s="1"/>
  <c r="BJ17" i="3"/>
  <c r="BJ18" i="3" s="1"/>
  <c r="BK17" i="3"/>
  <c r="BK18" i="3" s="1"/>
  <c r="BL17" i="3"/>
  <c r="BL18" i="3" s="1"/>
  <c r="BM17" i="3"/>
  <c r="BM18" i="3" s="1"/>
  <c r="BN17" i="3"/>
  <c r="BN18" i="3" s="1"/>
  <c r="BG17" i="3"/>
  <c r="BG18" i="3" s="1"/>
  <c r="BE17" i="3"/>
  <c r="BF17" i="3"/>
  <c r="BD17" i="3"/>
  <c r="BC17" i="3"/>
  <c r="BB17" i="3"/>
  <c r="BA17" i="3"/>
  <c r="AZ17" i="3"/>
  <c r="AY17" i="3"/>
  <c r="AX17" i="3"/>
  <c r="AW17" i="3"/>
  <c r="AV4" i="3"/>
  <c r="AU4" i="3"/>
  <c r="AT4" i="3"/>
  <c r="AS4" i="3"/>
  <c r="AR4" i="3"/>
  <c r="AQ4" i="3"/>
  <c r="AN17" i="3"/>
  <c r="AP17" i="3"/>
  <c r="AP4" i="3"/>
  <c r="AO4" i="3"/>
  <c r="AN4" i="3"/>
  <c r="AM4" i="3"/>
  <c r="AL4" i="3"/>
  <c r="AK4" i="3"/>
  <c r="AJ4" i="3"/>
  <c r="AH4" i="3"/>
  <c r="AG4" i="3"/>
  <c r="AF4" i="3"/>
  <c r="AE4" i="3"/>
  <c r="AD4" i="3"/>
  <c r="AC4" i="3"/>
  <c r="AA4" i="3"/>
  <c r="Z4" i="3"/>
  <c r="Y4" i="3"/>
  <c r="N4" i="3"/>
  <c r="O4" i="3"/>
  <c r="X4" i="3"/>
  <c r="W4" i="3"/>
  <c r="Z17" i="3"/>
  <c r="Z19" i="3" s="1"/>
  <c r="AC17" i="3"/>
  <c r="AC19" i="3" s="1"/>
  <c r="AD17" i="3"/>
  <c r="AD19" i="3" s="1"/>
  <c r="AE17" i="3"/>
  <c r="AE19" i="3" s="1"/>
  <c r="AG17" i="3"/>
  <c r="AG19" i="3" s="1"/>
  <c r="AH17" i="3"/>
  <c r="AH19" i="3" s="1"/>
  <c r="W17" i="3"/>
  <c r="W19" i="3" s="1"/>
  <c r="Q17" i="3"/>
  <c r="Q19" i="3" s="1"/>
  <c r="P4" i="3"/>
  <c r="V4" i="3"/>
  <c r="U4" i="3"/>
  <c r="T4" i="3"/>
  <c r="S4" i="3"/>
  <c r="R4" i="3"/>
  <c r="L5" i="3"/>
  <c r="AM5" i="3" s="1"/>
  <c r="L6" i="3"/>
  <c r="AI6" i="3" s="1"/>
  <c r="L7" i="3"/>
  <c r="V7" i="3" s="1"/>
  <c r="L8" i="3"/>
  <c r="AS8" i="3" s="1"/>
  <c r="L9" i="3"/>
  <c r="L10" i="3"/>
  <c r="AQ10" i="3" s="1"/>
  <c r="L11" i="3"/>
  <c r="L12" i="3"/>
  <c r="L13" i="3"/>
  <c r="L14" i="3"/>
  <c r="U14" i="3" s="1"/>
  <c r="L15" i="3"/>
  <c r="P15" i="3" s="1"/>
  <c r="L16" i="3"/>
  <c r="AF16" i="3" s="1"/>
  <c r="AV13" i="3" l="1"/>
  <c r="V13" i="3"/>
  <c r="X11" i="3"/>
  <c r="V11" i="3"/>
  <c r="AV9" i="3"/>
  <c r="V9" i="3"/>
  <c r="AV12" i="3"/>
  <c r="V12" i="3"/>
  <c r="AG17" i="4"/>
  <c r="AF18" i="4" s="1"/>
  <c r="AF19" i="4" s="1"/>
  <c r="AQ7" i="3"/>
  <c r="AS7" i="3"/>
  <c r="BO18" i="3"/>
  <c r="BO19" i="3" s="1"/>
  <c r="AK17" i="4"/>
  <c r="AJ18" i="4" s="1"/>
  <c r="AJ19" i="4" s="1"/>
  <c r="Z17" i="4"/>
  <c r="Z18" i="4" s="1"/>
  <c r="Z19" i="4" s="1"/>
  <c r="Y17" i="4"/>
  <c r="Y19" i="4" s="1"/>
  <c r="AW18" i="3"/>
  <c r="AW19" i="3" s="1"/>
  <c r="BR18" i="3"/>
  <c r="BD18" i="3"/>
  <c r="BD19" i="3" s="1"/>
  <c r="AB17" i="4"/>
  <c r="AB18" i="4" s="1"/>
  <c r="AB19" i="4" s="1"/>
  <c r="U6" i="3"/>
  <c r="U15" i="3"/>
  <c r="X10" i="3"/>
  <c r="X15" i="3"/>
  <c r="Y7" i="3"/>
  <c r="Y17" i="3" s="1"/>
  <c r="Y19" i="3" s="1"/>
  <c r="AA11" i="3"/>
  <c r="AF7" i="3"/>
  <c r="AF11" i="3"/>
  <c r="AJ7" i="3"/>
  <c r="AK12" i="3"/>
  <c r="AK14" i="3"/>
  <c r="AO12" i="3"/>
  <c r="AO17" i="3" s="1"/>
  <c r="AN18" i="3" s="1"/>
  <c r="AN19" i="3" s="1"/>
  <c r="AQ9" i="3"/>
  <c r="AQ12" i="3"/>
  <c r="AU6" i="3"/>
  <c r="AU12" i="3"/>
  <c r="AU14" i="3"/>
  <c r="X16" i="3"/>
  <c r="AA10" i="3"/>
  <c r="AA16" i="3"/>
  <c r="AF10" i="3"/>
  <c r="AK9" i="3"/>
  <c r="AK13" i="3"/>
  <c r="AL8" i="3"/>
  <c r="AQ13" i="3"/>
  <c r="AU9" i="3"/>
  <c r="AU13" i="3"/>
  <c r="P17" i="3"/>
  <c r="P19" i="3" s="1"/>
  <c r="O17" i="3"/>
  <c r="O19" i="3" s="1"/>
  <c r="N17" i="3"/>
  <c r="N19" i="3" s="1"/>
  <c r="X17" i="3" l="1"/>
  <c r="X19" i="3" s="1"/>
  <c r="AA17" i="3"/>
  <c r="AA19" i="3" s="1"/>
  <c r="AF17" i="3"/>
  <c r="AF19" i="3" s="1"/>
</calcChain>
</file>

<file path=xl/sharedStrings.xml><?xml version="1.0" encoding="utf-8"?>
<sst xmlns="http://schemas.openxmlformats.org/spreadsheetml/2006/main" count="397" uniqueCount="262">
  <si>
    <t>n.ro index</t>
  </si>
  <si>
    <t>International Chemical Identification</t>
  </si>
  <si>
    <t>Nome</t>
  </si>
  <si>
    <t>EC</t>
  </si>
  <si>
    <t>CAS</t>
  </si>
  <si>
    <t>Classification</t>
  </si>
  <si>
    <t>Concentration Limits</t>
  </si>
  <si>
    <t>Classification Hazard Class and Category Code(s)</t>
  </si>
  <si>
    <t>Labelling Hazard statement Code(s)</t>
  </si>
  <si>
    <t>Labelling Suppl. Hazard statement Code(s)</t>
  </si>
  <si>
    <t>Specific Conc. Limits, M-factors</t>
  </si>
  <si>
    <t>-</t>
  </si>
  <si>
    <t>T+; R26/27/28   N; R50-53</t>
  </si>
  <si>
    <t>Acute Tox. 2 *; Acute Tox. 1; Acute Tox. 2 *; Aquatic Acute 1; Aquatic Chronic 1</t>
  </si>
  <si>
    <t>H330; H310; H300; H410</t>
  </si>
  <si>
    <t>*</t>
  </si>
  <si>
    <t>R53</t>
  </si>
  <si>
    <t>Carc. 2</t>
  </si>
  <si>
    <t>H351</t>
  </si>
  <si>
    <t>024-005-00-2</t>
  </si>
  <si>
    <t>ossicloruro di cromo (cloruro di cromile)</t>
  </si>
  <si>
    <t>239-056-8</t>
  </si>
  <si>
    <t>14977-61-8</t>
  </si>
  <si>
    <t>O; R8   Carc. Cat. 2; R49   Muta. Cat. 2; R46   C; R35   R43   N; R50-53</t>
  </si>
  <si>
    <t>Ox. Liq. 1; Carc. 1B; Muta. 1B; Skin Corr. 1A; Skin Sens. 1; Aquatic Acute 1; Aquatic Chronic 1</t>
  </si>
  <si>
    <t>H271; H350i; H340; H314; H317; H410</t>
  </si>
  <si>
    <t>Skin Corr. 1A, H314: C ≥ 10 %; Skin Corr. 1B, H314: 5 % ≤ C &lt; 10 %; Skin Irrit. 2, H315: 0,5 % ≤ C &lt; 5 %; Eye Irrit. 2, H319: 0,5 % ≤ C &lt; 5 %; STOT SE 3, H335: 0,5 % ≤ C &lt; 5 %; Skin Sens. 1, H317: C ≥ 0,5 %</t>
  </si>
  <si>
    <t>R52-53</t>
  </si>
  <si>
    <t>028-031-00-5</t>
  </si>
  <si>
    <t>nickel selenate</t>
  </si>
  <si>
    <t>nichel selenato</t>
  </si>
  <si>
    <t>239-125-2</t>
  </si>
  <si>
    <t>15060-62-5</t>
  </si>
  <si>
    <t>028-038-00-3</t>
  </si>
  <si>
    <t>trinichel bis(arsenato); nichel(II) arsenato</t>
  </si>
  <si>
    <t>236-771-7</t>
  </si>
  <si>
    <t>13477-70-8</t>
  </si>
  <si>
    <t>H350; H372**; H317; H410</t>
  </si>
  <si>
    <t>028-040-00-4</t>
  </si>
  <si>
    <t>nickel telluride</t>
  </si>
  <si>
    <t>nichel telluro</t>
  </si>
  <si>
    <t>235-260-6</t>
  </si>
  <si>
    <t>12142-88-0</t>
  </si>
  <si>
    <t>composti di stagno trimetile, esclusi quelli espressamente indicati altrove nel presente elenco</t>
  </si>
  <si>
    <t>051-005-00-X</t>
  </si>
  <si>
    <t>antimony trioxide</t>
  </si>
  <si>
    <t>triossido di diantimonio</t>
  </si>
  <si>
    <t>215-175-0</t>
  </si>
  <si>
    <t>1309-64-4</t>
  </si>
  <si>
    <t>Carc. Cat. 3; R40</t>
  </si>
  <si>
    <t>Carc. Cat. 1; R49   T; R48/23   R43   N; R50-53</t>
  </si>
  <si>
    <t>Carc. 1A; STOT RE 1; Skin Sens. 1; Aquatic Acute 1; Aquatic Chronic 1</t>
  </si>
  <si>
    <t>H350i; H372**; H317; H410</t>
  </si>
  <si>
    <t>C ≥ 1 %: STOT RE 1, H372; 0,1 % ≤ C &lt; 1 %: STOT RE 2, H373; C ≥ 0,01 %: Skin Sens. 1, H317; M=1</t>
  </si>
  <si>
    <t>H350i; H341; H360D***; H372**; H334; H317; H410</t>
  </si>
  <si>
    <t>028-016-00-3</t>
  </si>
  <si>
    <t>nichel diperclorato; acido perclorico, sale di nichel (II)</t>
  </si>
  <si>
    <t>237-124-1</t>
  </si>
  <si>
    <t>13637-71-3</t>
  </si>
  <si>
    <t>Carc. Cat. 1; R49   Muta. Cat. 3; R68   Repr. Cat. 2; R61   T; R48/23   C; R34   R42/43   N; R50-53</t>
  </si>
  <si>
    <t>048-006-00-2</t>
  </si>
  <si>
    <t>cadmium fluoride</t>
  </si>
  <si>
    <t>cadmio fluoruro</t>
  </si>
  <si>
    <t>232-222-0</t>
  </si>
  <si>
    <t>7790-79-6</t>
  </si>
  <si>
    <t>Carc. Cat. 2; R45   Muta. Cat. 2; R46   Repr. Cat. 2; R60-61   T+; R26   T; R25-48/23/25   N; R50-53</t>
  </si>
  <si>
    <t>Carc. 1B; Muta. 1B; Repr. 1B; Acute Tox. 2 *; Acute Tox. 3*; STOT RE 1; Aquatic Acute 1; Aquatic Chronic 1</t>
  </si>
  <si>
    <t>H350; H340; H360FD; H330; H301; H372**; H410</t>
  </si>
  <si>
    <t>Carc. 1B, H350: C ≥ 0,01 %; * oral; STOT RE 1, H372:C ≥ 7 %; STOT RE 2:0,1 % ≤ C &lt; 7 %</t>
  </si>
  <si>
    <t>050-005-00-7</t>
  </si>
  <si>
    <t>trimethyltin compounds, with the exception of those specified elsewhere in this Annex</t>
  </si>
  <si>
    <t>T+; R26/27/28   R33   N; R50-53</t>
  </si>
  <si>
    <t>Acute Tox. 2 *; Acute Tox. 1; Acute Tox. 2 *; STOT RE 2*; Aquatic Acute 1; Aquatic Chronic 1</t>
  </si>
  <si>
    <t>H330; H310; H300; H373**; H410</t>
  </si>
  <si>
    <t>080-007-00-3</t>
  </si>
  <si>
    <t>dimethylmercury</t>
  </si>
  <si>
    <t>dimetilmercurio</t>
  </si>
  <si>
    <t>209-805-3</t>
  </si>
  <si>
    <t>593-74-8</t>
  </si>
  <si>
    <t>*; STOT RE 2, H373: C ≥ 0,05 %</t>
  </si>
  <si>
    <t>081-003-00-4</t>
  </si>
  <si>
    <t>solfato di tallio</t>
  </si>
  <si>
    <t>231-201-3</t>
  </si>
  <si>
    <t>7446-18-6</t>
  </si>
  <si>
    <t>T+; R28   T; R48/25   Xi; R38   N; R51-53</t>
  </si>
  <si>
    <t>Acute Tox. 2 *; STOT RE 1; Skin Irrit. 2; Aquatic Chronic 2</t>
  </si>
  <si>
    <t>H300; H372**; H315; H411</t>
  </si>
  <si>
    <t>082-002-00-1</t>
  </si>
  <si>
    <t>lead alkyls</t>
  </si>
  <si>
    <t>piombo alchili</t>
  </si>
  <si>
    <t>Repr. Cat. 1; R61   Repr. Cat. 3; R62   T+; R26/27/28   R33   N; R50-53</t>
  </si>
  <si>
    <t>Carc. 1A; Muta. 2; Repr. 1B; STOT RE 1; Skin Corr. 1B; Resp. Sens. 1; Skin Sens. 1; Aquatic Acute 1; Aquatic Chronic 1</t>
  </si>
  <si>
    <t>H350i; H341; H360D***; H372**; H314; H334; H317; H410</t>
  </si>
  <si>
    <t>Carc. Cat. 1; R49   Muta. Cat. 3; R68   Repr. Cat. 2; R61   T; R48/23   R42/43   N; R50-53</t>
  </si>
  <si>
    <t>Carc. 1A; Muta. 2; Repr. 1B; STOT RE 1; Resp. Sens. 1; Skin Sens. 1; Aquatic Acute 1; Aquatic Chronic 1</t>
  </si>
  <si>
    <t>028-021-00-0</t>
  </si>
  <si>
    <t>formic acid, copper nickel salt</t>
  </si>
  <si>
    <t>acido formico, sale di rame e nichel</t>
  </si>
  <si>
    <t>268-755-0</t>
  </si>
  <si>
    <t>68134-59-8</t>
  </si>
  <si>
    <t>Repr. 1A; Acute Tox. 2 *; Acute Tox. 1; Acute Tox. 2 *; STOT RE 2*; Aquatic Acute 1; Aquatic Chronic 1</t>
  </si>
  <si>
    <t>H360Df; H330; H310; H300; H373**; H410</t>
  </si>
  <si>
    <t>Repr. 1A; H360D: C ≥ 0,1 %; *; STOT RE 2, H373: C ≥ 0,05 %</t>
  </si>
  <si>
    <t>Risk Phrases</t>
  </si>
  <si>
    <t>Concentration Limits by Risk Phrases</t>
  </si>
  <si>
    <t>Concentration Limits by  Hazard statement Code(s)</t>
  </si>
  <si>
    <t>R50/53</t>
  </si>
  <si>
    <t>R51/53</t>
  </si>
  <si>
    <t>R49; R48/23; R43; R50/53</t>
  </si>
  <si>
    <t>C ≥ 1 %: T R48/23; 0,1 %≤C&lt;1 %: XR48/20; C ≥ 0,01 %: R43; C ≥ 25 %: R50-53; 2,5 %≤C&lt;25 %: R51-53; 0,25 %≤C&lt;2,5 %: R52-53</t>
  </si>
  <si>
    <t>nickel diperchlorate</t>
  </si>
  <si>
    <t>C ≥ 1 %: T R48/23; 0,1 %≤C&lt;1 %: XR48/20; C ≥ 5 %: R34; 1 %≤C&lt;5 %: Xi, R36/38; C ≥ 0,01 %: R43; C ≥ 25 %: R50-53; 2,5 %≤C&lt;25 %: R51-53; 0,25 %≤C&lt;2,5 %: R52-53</t>
  </si>
  <si>
    <t>R49; R68; R61; R48/23; R34; R42; R43; R48/20; R36/38; R50/53; R51/53; R52/53</t>
  </si>
  <si>
    <t>R49; R68; R61; R48/23; R42; R43; R48/20; R50/53; R51/53; R52/53</t>
  </si>
  <si>
    <t>trinickel bis(arsenate)</t>
  </si>
  <si>
    <t>Carc. Cat. 2; R45: C ≥ 0,01 %; T; R25: C ≥ 10 %; XR22: 0,1 %≤C&lt;10 %; T; R48/23/25: C ≥ 7 %; XR48/20/22: 0,1 %≤C&lt;7 %</t>
  </si>
  <si>
    <t>R45; R46; R60; R61; R26; R25; R48/23/25; R50/53; R22; R48/20/22</t>
  </si>
  <si>
    <t>chromyl dichloride</t>
  </si>
  <si>
    <t>R35: C ≥ 10 %; R34: 5 %≤C&lt;10 %; Xi; R36/37/38: 0,5 %≤C&lt;5 %; R43: C ≥ 0,5 %</t>
  </si>
  <si>
    <t>R8; R49; R46; R35; R43; R50/53; R34; R36/37/38</t>
  </si>
  <si>
    <t>R26/27/28; R33; R50/53; R23/24/25; R20/21/22</t>
  </si>
  <si>
    <t>T+; R26/27/28: C ≥ 0,5 %; T; R23/24/25: 0,1 %≤C&lt;0,5 %; XR20/21/22: 0,05 %≤C&lt;0,1 %; R33: C ≥ 0,05 %</t>
  </si>
  <si>
    <t>dithallium sulphate</t>
  </si>
  <si>
    <t>R28; R48/25; R38; R51/53</t>
  </si>
  <si>
    <t>R61: C ≥ 0,1 %; T+; R26/27/28: C ≥ 0,25 %; T; R23/24/25: 0,1 %≤C&lt;0,25 %; XR20/21/22: 0,05 %≤C&lt;0,1 %; R33: C ≥ 0,05 %</t>
  </si>
  <si>
    <t>R61; R62; R26/27/28; R33; R50/53; R23/24/25; R20/21/22</t>
  </si>
  <si>
    <t>T+; R26/27/28: C ≥ 0,5 %; T; R23/24/25: 0,1 %≤C&lt;0,5 %; XR20/21/22: 0,05 %≤C&lt;0,1 %</t>
  </si>
  <si>
    <t>R26/27/28; R50/53; R23/24/25; R20/21/22</t>
  </si>
  <si>
    <t>R40</t>
  </si>
  <si>
    <t>R51-53</t>
  </si>
  <si>
    <t>Concentrazione (ppm)</t>
  </si>
  <si>
    <t>Concentrazione (%)</t>
  </si>
  <si>
    <t>H350(1A); H372; H317; H410</t>
  </si>
  <si>
    <t>H330(2); H310(1); H300(2); H410</t>
  </si>
  <si>
    <t>H350i(1A); H372; H317; H410</t>
  </si>
  <si>
    <t>H300(2); H372; H315; H411</t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</si>
  <si>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H314(1A)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</si>
  <si>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H318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</si>
  <si>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H315+H319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</si>
  <si>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H304</t>
    </r>
  </si>
  <si>
    <r>
      <t xml:space="preserve">HP4 </t>
    </r>
    <r>
      <rPr>
        <b/>
        <sz val="10"/>
        <color rgb="FFFF0000"/>
        <rFont val="Times New Roman"/>
        <family val="1"/>
      </rPr>
      <t>(VS=1%)</t>
    </r>
  </si>
  <si>
    <t>HP5</t>
  </si>
  <si>
    <t>SSH370</t>
  </si>
  <si>
    <t>SSH371</t>
  </si>
  <si>
    <t>SSH335</t>
  </si>
  <si>
    <t>SSH372</t>
  </si>
  <si>
    <t>SSH373</t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</si>
  <si>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H300(1)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</si>
  <si>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H300(2)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</si>
  <si>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H301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</si>
  <si>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H302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</si>
  <si>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H311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</si>
  <si>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H312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</si>
  <si>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H330(1)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</si>
  <si>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H330(2)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</si>
  <si>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H331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</si>
  <si>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H332</t>
    </r>
  </si>
  <si>
    <r>
      <t xml:space="preserve">HP6 </t>
    </r>
    <r>
      <rPr>
        <b/>
        <sz val="10"/>
        <color rgb="FFFF0000"/>
        <rFont val="Times New Roman"/>
        <family val="1"/>
      </rPr>
      <t>(H300, H310, H330, H301, H311, H331: VS=0,1%) (H302, H312, H332: VS=1%)</t>
    </r>
  </si>
  <si>
    <t>SSH350(1A)</t>
  </si>
  <si>
    <t>SSH350(1B)</t>
  </si>
  <si>
    <t>SSH351</t>
  </si>
  <si>
    <t>HP7</t>
  </si>
  <si>
    <t>SSH350i(1A)</t>
  </si>
  <si>
    <t>SSH350i(1B)</t>
  </si>
  <si>
    <r>
      <t xml:space="preserve">HP8 </t>
    </r>
    <r>
      <rPr>
        <b/>
        <sz val="10"/>
        <color rgb="FFFF0000"/>
        <rFont val="Times New Roman"/>
        <family val="1"/>
      </rPr>
      <t>(VS=1%)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</si>
  <si>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H314(1B)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</si>
  <si>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H314(1C)</t>
    </r>
  </si>
  <si>
    <t>HP10</t>
  </si>
  <si>
    <t>SSH360</t>
  </si>
  <si>
    <t>SSH361</t>
  </si>
  <si>
    <t>HP11</t>
  </si>
  <si>
    <t>SSH340</t>
  </si>
  <si>
    <t>SSH341</t>
  </si>
  <si>
    <t>HP13</t>
  </si>
  <si>
    <t>SSH317</t>
  </si>
  <si>
    <t>SSH334</t>
  </si>
  <si>
    <t>HP1</t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</si>
  <si>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H200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</si>
  <si>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H201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</si>
  <si>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H202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</si>
  <si>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1%≤VL&lt;5%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</si>
  <si>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</t>
    </r>
    <r>
      <rPr>
        <b/>
        <sz val="10"/>
        <color rgb="FFFF0000"/>
        <rFont val="Calibri"/>
        <family val="2"/>
      </rPr>
      <t>≥</t>
    </r>
    <r>
      <rPr>
        <b/>
        <sz val="10"/>
        <color rgb="FFFF0000"/>
        <rFont val="Times New Roman"/>
        <family val="1"/>
      </rPr>
      <t>10%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</si>
  <si>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VL≥20%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</si>
  <si>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VL≥1%</t>
    </r>
  </si>
  <si>
    <t>SSVL≥1%</t>
  </si>
  <si>
    <t>SSVL≥10%</t>
  </si>
  <si>
    <t>SSVL≥20%</t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</si>
  <si>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VL≥0,1%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</si>
  <si>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VL≥0,25%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</si>
  <si>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VL≥5%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</si>
  <si>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VL≥25%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</si>
  <si>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VL≥2,5%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</si>
  <si>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VL≥15%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</si>
  <si>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VL≥55%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</si>
  <si>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VL≥0,5%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</si>
  <si>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VL≥3,5%</t>
    </r>
  </si>
  <si>
    <r>
      <rPr>
        <b/>
        <sz val="10"/>
        <color rgb="FFFF0000"/>
        <rFont val="Symbol"/>
        <family val="1"/>
        <charset val="2"/>
      </rPr>
      <t>S</t>
    </r>
    <r>
      <rPr>
        <b/>
        <sz val="10"/>
        <color rgb="FFFF0000"/>
        <rFont val="Times New Roman"/>
        <family val="1"/>
      </rPr>
      <t>VL≥22,5%</t>
    </r>
  </si>
  <si>
    <t>SSVL≥0,1%</t>
  </si>
  <si>
    <t>SSVL≥0,3%</t>
  </si>
  <si>
    <t>SSVL≥3%</t>
  </si>
  <si>
    <t>SSVL≥1,0%</t>
  </si>
  <si>
    <r>
      <rPr>
        <b/>
        <sz val="10"/>
        <color rgb="FF00B050"/>
        <rFont val="Symbol"/>
        <family val="1"/>
        <charset val="2"/>
      </rPr>
      <t>S</t>
    </r>
    <r>
      <rPr>
        <b/>
        <sz val="10"/>
        <color rgb="FF00B050"/>
        <rFont val="Times New Roman"/>
        <family val="1"/>
      </rPr>
      <t>VI≥0,1%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</si>
  <si>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H203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</si>
  <si>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H204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</si>
  <si>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H240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</si>
  <si>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H241</t>
    </r>
  </si>
  <si>
    <t>HP2</t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</si>
  <si>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H270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</si>
  <si>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H271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</si>
  <si>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H272</t>
    </r>
  </si>
  <si>
    <t>SVI≥0,1%</t>
  </si>
  <si>
    <t>H271; H350i(1B); H340; H410</t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</si>
  <si>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H228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</si>
  <si>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H242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</si>
  <si>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H250</t>
    </r>
  </si>
  <si>
    <t>HP3</t>
  </si>
  <si>
    <t>HP12</t>
  </si>
  <si>
    <t>HP15</t>
  </si>
  <si>
    <t>LSiR50-53</t>
  </si>
  <si>
    <t>LSiR51-53</t>
  </si>
  <si>
    <t>LSiR52-53</t>
  </si>
  <si>
    <t>LSiR50</t>
  </si>
  <si>
    <t>LSiR52</t>
  </si>
  <si>
    <t>LSiR53</t>
  </si>
  <si>
    <t>Limite specifico di concentrazione inferiore</t>
  </si>
  <si>
    <r>
      <t>R50/53:</t>
    </r>
    <r>
      <rPr>
        <b/>
        <sz val="10"/>
        <color rgb="FFFF0000"/>
        <rFont val="Times New Roman"/>
        <family val="1"/>
      </rPr>
      <t>25.00</t>
    </r>
    <r>
      <rPr>
        <sz val="10"/>
        <rFont val="Times New Roman"/>
        <family val="1"/>
      </rPr>
      <t>≤C≤100.00; R51/53:</t>
    </r>
    <r>
      <rPr>
        <b/>
        <sz val="10"/>
        <color rgb="FFFF0000"/>
        <rFont val="Times New Roman"/>
        <family val="1"/>
      </rPr>
      <t>2.50</t>
    </r>
    <r>
      <rPr>
        <sz val="10"/>
        <rFont val="Times New Roman"/>
        <family val="1"/>
      </rPr>
      <t>≤C&lt;25.00; R52/53:</t>
    </r>
    <r>
      <rPr>
        <b/>
        <sz val="10"/>
        <color rgb="FFFF0000"/>
        <rFont val="Times New Roman"/>
        <family val="1"/>
      </rPr>
      <t>0.25</t>
    </r>
    <r>
      <rPr>
        <sz val="10"/>
        <rFont val="Times New Roman"/>
        <family val="1"/>
      </rPr>
      <t>≤C&lt;2.50</t>
    </r>
  </si>
  <si>
    <t>Limite generico</t>
  </si>
  <si>
    <t>SSVL≥0,25%</t>
  </si>
  <si>
    <t>SSVL≥2,5%</t>
  </si>
  <si>
    <t>SSVL≥25%</t>
  </si>
  <si>
    <t>SSVL≥LSi</t>
  </si>
  <si>
    <t>LSi</t>
  </si>
  <si>
    <r>
      <t>I</t>
    </r>
    <r>
      <rPr>
        <b/>
        <sz val="10"/>
        <rFont val="Symbol"/>
        <family val="1"/>
        <charset val="2"/>
      </rPr>
      <t>S</t>
    </r>
  </si>
  <si>
    <t>R50-53</t>
  </si>
  <si>
    <r>
      <t>II</t>
    </r>
    <r>
      <rPr>
        <b/>
        <sz val="10"/>
        <rFont val="Symbol"/>
        <family val="1"/>
        <charset val="2"/>
      </rPr>
      <t>S</t>
    </r>
  </si>
  <si>
    <t>SVL≥1%</t>
  </si>
  <si>
    <r>
      <t>III</t>
    </r>
    <r>
      <rPr>
        <b/>
        <sz val="10"/>
        <rFont val="Symbol"/>
        <family val="1"/>
        <charset val="2"/>
      </rPr>
      <t>S</t>
    </r>
  </si>
  <si>
    <r>
      <t>IV</t>
    </r>
    <r>
      <rPr>
        <b/>
        <sz val="10"/>
        <rFont val="Symbol"/>
        <family val="1"/>
        <charset val="2"/>
      </rPr>
      <t>S</t>
    </r>
  </si>
  <si>
    <t>R50</t>
  </si>
  <si>
    <r>
      <t>VI</t>
    </r>
    <r>
      <rPr>
        <b/>
        <sz val="10"/>
        <rFont val="Symbol"/>
        <family val="1"/>
        <charset val="2"/>
      </rPr>
      <t>S</t>
    </r>
  </si>
  <si>
    <t>R52</t>
  </si>
  <si>
    <r>
      <t>VII</t>
    </r>
    <r>
      <rPr>
        <b/>
        <sz val="10"/>
        <rFont val="Symbol"/>
        <family val="1"/>
        <charset val="2"/>
      </rPr>
      <t>S</t>
    </r>
  </si>
  <si>
    <r>
      <t>VIII</t>
    </r>
    <r>
      <rPr>
        <b/>
        <sz val="10"/>
        <rFont val="Symbol"/>
        <family val="1"/>
        <charset val="2"/>
      </rPr>
      <t>S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</si>
  <si>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H310(1)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</si>
  <si>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H310(2)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</si>
  <si>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H220+H221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</si>
  <si>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H222+H223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</si>
  <si>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H224+H225+H226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</si>
  <si>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H251+H252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</si>
  <si>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H260+H261</t>
    </r>
  </si>
  <si>
    <t>SSEUH029</t>
  </si>
  <si>
    <t>SSEUH031</t>
  </si>
  <si>
    <t>SSEUH032</t>
  </si>
  <si>
    <r>
      <rPr>
        <b/>
        <sz val="10"/>
        <rFont val="Symbol"/>
        <family val="1"/>
        <charset val="2"/>
      </rPr>
      <t>S</t>
    </r>
    <r>
      <rPr>
        <b/>
        <sz val="10"/>
        <rFont val="Times New Roman"/>
        <family val="1"/>
      </rPr>
      <t>H205+EUH001+EUH019+EUH044</t>
    </r>
  </si>
  <si>
    <t>H340; H360FD(1B); H330(2); H301; H410; H373; H350(1B)</t>
  </si>
  <si>
    <t>H350i(1A); H341; H360D(1B); H334;  H410; H373; H317</t>
  </si>
  <si>
    <t>H360D(1A); H330(2); H310(1); H300(2); H410</t>
  </si>
  <si>
    <t>H330(2); H310(1); H300(2); H410; H373</t>
  </si>
  <si>
    <t>H350i(1A); H341; H360D(1B); H314(1B); H334; H410; H373; H317</t>
  </si>
  <si>
    <t>H350i(1A); H341; H360D(1B); H334; H410; H373; H317</t>
  </si>
  <si>
    <t>N</t>
  </si>
  <si>
    <r>
      <t>V</t>
    </r>
    <r>
      <rPr>
        <b/>
        <sz val="10"/>
        <rFont val="Symbol"/>
        <family val="1"/>
        <charset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</si>
</sst>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0"/>
    <numFmt numFmtId="166" formatCode="0.000000000"/>
    <numFmt numFmtId="167" formatCode="0.000"/>
    <numFmt numFmtId="168" formatCode="0.0000"/>
  </numFmts>
  <fonts count="11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Symbol"/>
      <family val="1"/>
      <charset val="2"/>
    </font>
    <font>
      <b/>
      <sz val="10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Symbol"/>
      <family val="1"/>
      <charset val="2"/>
    </font>
    <font>
      <b/>
      <sz val="10"/>
      <color rgb="FF00B050"/>
      <name val="Times New Roman"/>
      <family val="1"/>
    </font>
    <font>
      <b/>
      <sz val="10"/>
      <color rgb="FF00B050"/>
      <name val="Symbol"/>
      <family val="1"/>
      <charset val="2"/>
    </font>
    <font>
      <b/>
      <sz val="10"/>
      <color rgb="FFFF0000"/>
      <name val="Calibri"/>
      <family val="2"/>
    </font>
    <font>
      <sz val="10"/>
      <color rgb="FF00B05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49" fontId="2" fillId="4" borderId="0" xfId="0" applyNumberFormat="1" applyFont="1" applyFill="1" applyAlignment="1">
      <alignment horizontal="center" vertical="center" wrapText="1"/>
    </xf>
    <xf numFmtId="165" fontId="2" fillId="4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49" fontId="2" fillId="5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" fontId="1" fillId="4" borderId="0" xfId="0" applyNumberFormat="1" applyFont="1" applyFill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1" fillId="4" borderId="0" xfId="0" applyNumberFormat="1" applyFont="1" applyFill="1" applyBorder="1" applyAlignment="1">
      <alignment horizontal="center" vertical="center" wrapText="1"/>
    </xf>
    <xf numFmtId="166" fontId="1" fillId="4" borderId="2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166" fontId="2" fillId="4" borderId="3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166" fontId="10" fillId="0" borderId="0" xfId="0" applyNumberFormat="1" applyFont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6" fontId="0" fillId="0" borderId="2" xfId="0" applyNumberFormat="1" applyBorder="1"/>
    <xf numFmtId="166" fontId="1" fillId="0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4" borderId="0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7" fontId="1" fillId="4" borderId="0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166" fontId="5" fillId="4" borderId="0" xfId="0" applyNumberFormat="1" applyFont="1" applyFill="1" applyBorder="1" applyAlignment="1">
      <alignment horizontal="center" vertical="center" wrapText="1"/>
    </xf>
    <xf numFmtId="167" fontId="1" fillId="4" borderId="0" xfId="0" applyNumberFormat="1" applyFont="1" applyFill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 wrapText="1"/>
    </xf>
    <xf numFmtId="168" fontId="1" fillId="4" borderId="1" xfId="0" applyNumberFormat="1" applyFont="1" applyFill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8" fontId="1" fillId="4" borderId="2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167" fontId="1" fillId="4" borderId="1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0" fillId="0" borderId="2" xfId="0" applyNumberFormat="1" applyBorder="1"/>
    <xf numFmtId="167" fontId="4" fillId="0" borderId="1" xfId="0" applyNumberFormat="1" applyFont="1" applyBorder="1" applyAlignment="1">
      <alignment horizontal="center" vertical="center"/>
    </xf>
    <xf numFmtId="165" fontId="0" fillId="0" borderId="0" xfId="0" applyNumberFormat="1" applyBorder="1"/>
    <xf numFmtId="1" fontId="4" fillId="0" borderId="2" xfId="0" applyNumberFormat="1" applyFont="1" applyBorder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center" vertical="center" wrapText="1"/>
    </xf>
    <xf numFmtId="168" fontId="1" fillId="4" borderId="0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8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9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11.5703125" defaultRowHeight="12.75" x14ac:dyDescent="0.2"/>
  <cols>
    <col min="1" max="1" width="4.140625" style="8" customWidth="1"/>
    <col min="2" max="2" width="24.140625" style="3" customWidth="1"/>
    <col min="3" max="3" width="20.5703125" style="3" customWidth="1"/>
    <col min="4" max="4" width="10.28515625" style="3" customWidth="1"/>
    <col min="5" max="5" width="36.85546875" style="3" customWidth="1"/>
    <col min="6" max="6" width="35.7109375" style="3" customWidth="1"/>
    <col min="7" max="7" width="32.5703125" style="5" customWidth="1"/>
    <col min="8" max="8" width="23.28515625" style="5" customWidth="1"/>
    <col min="9" max="9" width="38.28515625" style="5" customWidth="1"/>
    <col min="10" max="10" width="35.7109375" style="5" customWidth="1"/>
    <col min="11" max="11" width="14.5703125" style="15" customWidth="1"/>
    <col min="12" max="12" width="14.5703125" style="16" customWidth="1"/>
    <col min="13" max="13" width="25.7109375" style="12" customWidth="1"/>
    <col min="14" max="14" width="12.5703125" style="8" customWidth="1"/>
    <col min="15" max="15" width="11.42578125" style="4" bestFit="1" customWidth="1"/>
    <col min="16" max="16" width="12.140625" style="4" customWidth="1"/>
    <col min="17" max="17" width="11.42578125" style="4" bestFit="1" customWidth="1"/>
    <col min="18" max="18" width="10.28515625" style="4" customWidth="1"/>
    <col min="19" max="20" width="11.28515625" style="4" customWidth="1"/>
    <col min="21" max="21" width="9.85546875" style="4" customWidth="1"/>
    <col min="22" max="22" width="11.28515625" style="4" customWidth="1"/>
    <col min="23" max="23" width="10.7109375" style="4" customWidth="1"/>
    <col min="24" max="24" width="11.7109375" style="4" customWidth="1"/>
    <col min="25" max="26" width="11.42578125" style="4" bestFit="1" customWidth="1"/>
    <col min="27" max="28" width="10.7109375" style="4" customWidth="1"/>
    <col min="29" max="30" width="11.42578125" style="4" bestFit="1" customWidth="1"/>
    <col min="31" max="31" width="10.7109375" style="4" customWidth="1"/>
    <col min="32" max="33" width="11.42578125" style="4" bestFit="1" customWidth="1"/>
    <col min="34" max="34" width="11.28515625" style="4" customWidth="1"/>
    <col min="35" max="37" width="11.5703125" style="4" customWidth="1"/>
    <col min="38" max="38" width="12" style="4" customWidth="1"/>
    <col min="39" max="39" width="9.85546875" style="4" customWidth="1"/>
    <col min="40" max="40" width="12.7109375" style="4" customWidth="1"/>
    <col min="41" max="44" width="11.5703125" style="4" customWidth="1"/>
    <col min="45" max="45" width="11.28515625" style="17" customWidth="1"/>
    <col min="46" max="46" width="11.5703125" style="17" customWidth="1"/>
    <col min="47" max="48" width="11.5703125" style="9" customWidth="1"/>
    <col min="49" max="58" width="11.5703125" style="4" customWidth="1"/>
    <col min="59" max="60" width="12.140625" style="4" bestFit="1" customWidth="1"/>
    <col min="61" max="61" width="17.7109375" style="4" bestFit="1" customWidth="1"/>
    <col min="62" max="64" width="11.5703125" style="4" customWidth="1"/>
    <col min="65" max="66" width="12.140625" style="4" bestFit="1" customWidth="1"/>
    <col min="67" max="69" width="11.5703125" style="4"/>
    <col min="70" max="70" width="30.7109375" style="4" bestFit="1" customWidth="1"/>
    <col min="71" max="16384" width="11.5703125" style="4"/>
  </cols>
  <sheetData>
    <row r="1" spans="1:70" x14ac:dyDescent="0.2">
      <c r="N1" s="139" t="s">
        <v>140</v>
      </c>
      <c r="O1" s="140"/>
      <c r="P1" s="141"/>
      <c r="Q1" s="142" t="s">
        <v>141</v>
      </c>
      <c r="R1" s="143"/>
      <c r="S1" s="143"/>
      <c r="T1" s="143"/>
      <c r="U1" s="143"/>
      <c r="V1" s="144"/>
      <c r="W1" s="142" t="s">
        <v>157</v>
      </c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4"/>
      <c r="AI1" s="142" t="s">
        <v>161</v>
      </c>
      <c r="AJ1" s="143"/>
      <c r="AK1" s="143"/>
      <c r="AL1" s="143"/>
      <c r="AM1" s="144"/>
      <c r="AN1" s="142" t="s">
        <v>164</v>
      </c>
      <c r="AO1" s="143"/>
      <c r="AP1" s="143"/>
      <c r="AQ1" s="142" t="s">
        <v>167</v>
      </c>
      <c r="AR1" s="144"/>
      <c r="AS1" s="150" t="s">
        <v>170</v>
      </c>
      <c r="AT1" s="151"/>
      <c r="AU1" s="150" t="s">
        <v>173</v>
      </c>
      <c r="AV1" s="151"/>
      <c r="AW1" s="150" t="s">
        <v>176</v>
      </c>
      <c r="AX1" s="152"/>
      <c r="AY1" s="152"/>
      <c r="AZ1" s="152"/>
      <c r="BA1" s="152"/>
      <c r="BB1" s="152"/>
      <c r="BC1" s="151"/>
      <c r="BD1" s="142" t="s">
        <v>206</v>
      </c>
      <c r="BE1" s="143"/>
      <c r="BF1" s="144"/>
      <c r="BG1" s="142" t="s">
        <v>215</v>
      </c>
      <c r="BH1" s="143"/>
      <c r="BI1" s="143"/>
      <c r="BJ1" s="143"/>
      <c r="BK1" s="143"/>
      <c r="BL1" s="143"/>
      <c r="BM1" s="143"/>
      <c r="BN1" s="143"/>
      <c r="BO1" s="142" t="s">
        <v>216</v>
      </c>
      <c r="BP1" s="143"/>
      <c r="BQ1" s="144"/>
      <c r="BR1" s="68" t="s">
        <v>217</v>
      </c>
    </row>
    <row r="2" spans="1:70" s="2" customFormat="1" ht="25.5" x14ac:dyDescent="0.2">
      <c r="A2" s="6" t="s">
        <v>260</v>
      </c>
      <c r="B2" s="1" t="s">
        <v>0</v>
      </c>
      <c r="C2" s="1" t="s">
        <v>4</v>
      </c>
      <c r="D2" s="1" t="s">
        <v>3</v>
      </c>
      <c r="E2" s="1" t="s">
        <v>1</v>
      </c>
      <c r="F2" s="1" t="s">
        <v>2</v>
      </c>
      <c r="G2" s="1" t="s">
        <v>8</v>
      </c>
      <c r="H2" s="1" t="s">
        <v>9</v>
      </c>
      <c r="I2" s="1" t="s">
        <v>10</v>
      </c>
      <c r="J2" s="1" t="s">
        <v>7</v>
      </c>
      <c r="K2" s="13" t="s">
        <v>130</v>
      </c>
      <c r="L2" s="14" t="s">
        <v>131</v>
      </c>
      <c r="M2" s="11" t="s">
        <v>105</v>
      </c>
      <c r="N2" s="29" t="s">
        <v>136</v>
      </c>
      <c r="O2" s="30" t="s">
        <v>137</v>
      </c>
      <c r="P2" s="31" t="s">
        <v>138</v>
      </c>
      <c r="Q2" s="29" t="s">
        <v>139</v>
      </c>
      <c r="R2" s="30" t="s">
        <v>142</v>
      </c>
      <c r="S2" s="30" t="s">
        <v>143</v>
      </c>
      <c r="T2" s="30" t="s">
        <v>144</v>
      </c>
      <c r="U2" s="30" t="s">
        <v>145</v>
      </c>
      <c r="V2" s="31" t="s">
        <v>146</v>
      </c>
      <c r="W2" s="29" t="s">
        <v>147</v>
      </c>
      <c r="X2" s="30" t="s">
        <v>148</v>
      </c>
      <c r="Y2" s="30" t="s">
        <v>149</v>
      </c>
      <c r="Z2" s="30" t="s">
        <v>150</v>
      </c>
      <c r="AA2" s="57" t="s">
        <v>243</v>
      </c>
      <c r="AB2" s="57" t="s">
        <v>244</v>
      </c>
      <c r="AC2" s="30" t="s">
        <v>151</v>
      </c>
      <c r="AD2" s="30" t="s">
        <v>152</v>
      </c>
      <c r="AE2" s="30" t="s">
        <v>153</v>
      </c>
      <c r="AF2" s="30" t="s">
        <v>154</v>
      </c>
      <c r="AG2" s="30" t="s">
        <v>155</v>
      </c>
      <c r="AH2" s="31" t="s">
        <v>156</v>
      </c>
      <c r="AI2" s="29" t="s">
        <v>158</v>
      </c>
      <c r="AJ2" s="30" t="s">
        <v>159</v>
      </c>
      <c r="AK2" s="30" t="s">
        <v>162</v>
      </c>
      <c r="AL2" s="30" t="s">
        <v>163</v>
      </c>
      <c r="AM2" s="31" t="s">
        <v>160</v>
      </c>
      <c r="AN2" s="29" t="s">
        <v>136</v>
      </c>
      <c r="AO2" s="30" t="s">
        <v>165</v>
      </c>
      <c r="AP2" s="30" t="s">
        <v>166</v>
      </c>
      <c r="AQ2" s="29" t="s">
        <v>168</v>
      </c>
      <c r="AR2" s="31" t="s">
        <v>169</v>
      </c>
      <c r="AS2" s="44" t="s">
        <v>171</v>
      </c>
      <c r="AT2" s="48" t="s">
        <v>172</v>
      </c>
      <c r="AU2" s="44" t="s">
        <v>174</v>
      </c>
      <c r="AV2" s="45" t="s">
        <v>175</v>
      </c>
      <c r="AW2" s="29" t="s">
        <v>177</v>
      </c>
      <c r="AX2" s="30" t="s">
        <v>178</v>
      </c>
      <c r="AY2" s="30" t="s">
        <v>179</v>
      </c>
      <c r="AZ2" s="30" t="s">
        <v>202</v>
      </c>
      <c r="BA2" s="30" t="s">
        <v>203</v>
      </c>
      <c r="BB2" s="30" t="s">
        <v>204</v>
      </c>
      <c r="BC2" s="31" t="s">
        <v>205</v>
      </c>
      <c r="BD2" s="29" t="s">
        <v>207</v>
      </c>
      <c r="BE2" s="30" t="s">
        <v>208</v>
      </c>
      <c r="BF2" s="31" t="s">
        <v>209</v>
      </c>
      <c r="BG2" s="64" t="s">
        <v>245</v>
      </c>
      <c r="BH2" s="65" t="s">
        <v>246</v>
      </c>
      <c r="BI2" s="65" t="s">
        <v>247</v>
      </c>
      <c r="BJ2" s="65" t="s">
        <v>212</v>
      </c>
      <c r="BK2" s="65" t="s">
        <v>213</v>
      </c>
      <c r="BL2" s="65" t="s">
        <v>214</v>
      </c>
      <c r="BM2" s="65" t="s">
        <v>248</v>
      </c>
      <c r="BN2" s="65" t="s">
        <v>249</v>
      </c>
      <c r="BO2" s="64" t="s">
        <v>250</v>
      </c>
      <c r="BP2" s="65" t="s">
        <v>251</v>
      </c>
      <c r="BQ2" s="66" t="s">
        <v>252</v>
      </c>
      <c r="BR2" s="68" t="s">
        <v>253</v>
      </c>
    </row>
    <row r="3" spans="1:70" s="2" customFormat="1" x14ac:dyDescent="0.2">
      <c r="A3" s="6"/>
      <c r="B3" s="1"/>
      <c r="C3" s="1"/>
      <c r="D3" s="1"/>
      <c r="E3" s="1"/>
      <c r="F3" s="1"/>
      <c r="G3" s="1"/>
      <c r="H3" s="1"/>
      <c r="I3" s="1"/>
      <c r="J3" s="1"/>
      <c r="K3" s="13"/>
      <c r="L3" s="14"/>
      <c r="M3" s="11"/>
      <c r="N3" s="40" t="s">
        <v>180</v>
      </c>
      <c r="O3" s="38" t="s">
        <v>181</v>
      </c>
      <c r="P3" s="41" t="s">
        <v>182</v>
      </c>
      <c r="Q3" s="38" t="s">
        <v>183</v>
      </c>
      <c r="R3" s="38" t="s">
        <v>184</v>
      </c>
      <c r="S3" s="38" t="s">
        <v>185</v>
      </c>
      <c r="T3" s="38" t="s">
        <v>186</v>
      </c>
      <c r="U3" s="38" t="s">
        <v>184</v>
      </c>
      <c r="V3" s="38" t="s">
        <v>185</v>
      </c>
      <c r="W3" s="40" t="s">
        <v>187</v>
      </c>
      <c r="X3" s="38" t="s">
        <v>188</v>
      </c>
      <c r="Y3" s="38" t="s">
        <v>189</v>
      </c>
      <c r="Z3" s="38" t="s">
        <v>190</v>
      </c>
      <c r="AA3" s="58" t="s">
        <v>188</v>
      </c>
      <c r="AB3" s="58" t="s">
        <v>191</v>
      </c>
      <c r="AC3" s="38" t="s">
        <v>192</v>
      </c>
      <c r="AD3" s="38" t="s">
        <v>193</v>
      </c>
      <c r="AE3" s="38" t="s">
        <v>187</v>
      </c>
      <c r="AF3" s="38" t="s">
        <v>194</v>
      </c>
      <c r="AG3" s="38" t="s">
        <v>195</v>
      </c>
      <c r="AH3" s="41" t="s">
        <v>196</v>
      </c>
      <c r="AI3" s="40" t="s">
        <v>197</v>
      </c>
      <c r="AJ3" s="38" t="s">
        <v>197</v>
      </c>
      <c r="AK3" s="38" t="s">
        <v>197</v>
      </c>
      <c r="AL3" s="38" t="s">
        <v>197</v>
      </c>
      <c r="AM3" s="41" t="s">
        <v>184</v>
      </c>
      <c r="AN3" s="145" t="s">
        <v>189</v>
      </c>
      <c r="AO3" s="146"/>
      <c r="AP3" s="146"/>
      <c r="AQ3" s="40" t="s">
        <v>198</v>
      </c>
      <c r="AR3" s="41" t="s">
        <v>199</v>
      </c>
      <c r="AS3" s="46" t="s">
        <v>197</v>
      </c>
      <c r="AT3" s="49" t="s">
        <v>200</v>
      </c>
      <c r="AU3" s="46" t="s">
        <v>185</v>
      </c>
      <c r="AV3" s="47" t="s">
        <v>185</v>
      </c>
      <c r="AW3" s="153" t="s">
        <v>201</v>
      </c>
      <c r="AX3" s="154"/>
      <c r="AY3" s="154"/>
      <c r="AZ3" s="154"/>
      <c r="BA3" s="154"/>
      <c r="BB3" s="154"/>
      <c r="BC3" s="155"/>
      <c r="BD3" s="153" t="s">
        <v>210</v>
      </c>
      <c r="BE3" s="154"/>
      <c r="BF3" s="155"/>
      <c r="BG3" s="153" t="s">
        <v>210</v>
      </c>
      <c r="BH3" s="154"/>
      <c r="BI3" s="154"/>
      <c r="BJ3" s="154"/>
      <c r="BK3" s="154"/>
      <c r="BL3" s="154"/>
      <c r="BM3" s="154"/>
      <c r="BN3" s="154"/>
      <c r="BO3" s="153" t="s">
        <v>210</v>
      </c>
      <c r="BP3" s="154"/>
      <c r="BQ3" s="155"/>
      <c r="BR3" s="68"/>
    </row>
    <row r="4" spans="1:70" s="18" customForma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31">
        <f>K4/10000</f>
        <v>0</v>
      </c>
      <c r="M4" s="28"/>
      <c r="N4" s="98">
        <f>IF(L4&gt;=1,L4,0)</f>
        <v>0</v>
      </c>
      <c r="O4" s="99">
        <f>IF(L4&gt;=1,L4,0)</f>
        <v>0</v>
      </c>
      <c r="P4" s="100">
        <f>IF(L4&gt;=1,L4,0)</f>
        <v>0</v>
      </c>
      <c r="Q4" s="76"/>
      <c r="R4" s="74" t="str">
        <f>IF(L4&gt;=1,"HP5","-")</f>
        <v>-</v>
      </c>
      <c r="S4" s="74" t="str">
        <f>IF(L4&gt;=10,"HP5","-")</f>
        <v>-</v>
      </c>
      <c r="T4" s="74" t="str">
        <f>IF(L4&gt;=20,"HP5","-")</f>
        <v>-</v>
      </c>
      <c r="U4" s="74" t="str">
        <f>IF(L4&gt;=1,"HP5","-")</f>
        <v>-</v>
      </c>
      <c r="V4" s="75" t="str">
        <f>IF(L4&gt;=10,"HP5","-")</f>
        <v>-</v>
      </c>
      <c r="W4" s="98">
        <f>IF(L4&gt;=0.1,L4,0)</f>
        <v>0</v>
      </c>
      <c r="X4" s="99">
        <f>IF(L4&gt;=0.1,L4,0)</f>
        <v>0</v>
      </c>
      <c r="Y4" s="99">
        <f>IF(L4&gt;=0.1,L4,0)</f>
        <v>0</v>
      </c>
      <c r="Z4" s="99">
        <f>IF(L4&gt;=1,L4,0)</f>
        <v>0</v>
      </c>
      <c r="AA4" s="99">
        <f>IF(L4&gt;=0.1,L4,0)</f>
        <v>0</v>
      </c>
      <c r="AB4" s="99">
        <f>IF(L4&gt;=0.1,L4,0)</f>
        <v>0</v>
      </c>
      <c r="AC4" s="99">
        <f>IF(L4&gt;=0.1,L4,0)</f>
        <v>0</v>
      </c>
      <c r="AD4" s="99">
        <f>IF(L4&gt;=1,L4,0)</f>
        <v>0</v>
      </c>
      <c r="AE4" s="99">
        <f>IF(L4&gt;=0.1,L4,0)</f>
        <v>0</v>
      </c>
      <c r="AF4" s="99">
        <f>IF(L4&gt;=0.1,L4,0)</f>
        <v>0</v>
      </c>
      <c r="AG4" s="99">
        <f>IF(L4&gt;=0.1,L4,0)</f>
        <v>0</v>
      </c>
      <c r="AH4" s="100">
        <f>IF(L4&gt;=1,L4,0)</f>
        <v>0</v>
      </c>
      <c r="AI4" s="73" t="str">
        <f>IF(L4&gt;=0.1,"HP7","-")</f>
        <v>-</v>
      </c>
      <c r="AJ4" s="74" t="str">
        <f>IF(L4&gt;=0.1,"HP7","-")</f>
        <v>-</v>
      </c>
      <c r="AK4" s="74" t="str">
        <f>IF(L4&gt;=0.1,"HP7","-")</f>
        <v>-</v>
      </c>
      <c r="AL4" s="74" t="str">
        <f>IF(L4&gt;=0.1,"HP7","-")</f>
        <v>-</v>
      </c>
      <c r="AM4" s="75" t="str">
        <f>IF(L4&gt;=1,"HP7","-")</f>
        <v>-</v>
      </c>
      <c r="AN4" s="98">
        <f>IF(L4&gt;=1,L4,0)</f>
        <v>0</v>
      </c>
      <c r="AO4" s="99">
        <f>IF(L4&gt;=1,L4,0)</f>
        <v>0</v>
      </c>
      <c r="AP4" s="99">
        <f>IF(L4&gt;=1,L4,0)</f>
        <v>0</v>
      </c>
      <c r="AQ4" s="73" t="str">
        <f>IF(L4&gt;=0.3,"HP10","-")</f>
        <v>-</v>
      </c>
      <c r="AR4" s="75" t="str">
        <f>IF(L4&gt;=3,"HP10","-")</f>
        <v>-</v>
      </c>
      <c r="AS4" s="73" t="str">
        <f>IF(L4&gt;=0.1,"HP11","-")</f>
        <v>-</v>
      </c>
      <c r="AT4" s="74" t="str">
        <f>IF(L4&gt;=1,"HP11","-")</f>
        <v>-</v>
      </c>
      <c r="AU4" s="73" t="str">
        <f>IF(L4&gt;=10,"HP13","-")</f>
        <v>-</v>
      </c>
      <c r="AV4" s="75" t="str">
        <f>IF(L4&gt;=10,"HP13","-")</f>
        <v>-</v>
      </c>
      <c r="AW4" s="73"/>
      <c r="AX4" s="74"/>
      <c r="AY4" s="74"/>
      <c r="AZ4" s="77"/>
      <c r="BA4" s="77"/>
      <c r="BB4" s="77"/>
      <c r="BC4" s="78"/>
      <c r="BD4" s="76"/>
      <c r="BE4" s="77"/>
      <c r="BF4" s="78"/>
      <c r="BG4" s="76"/>
      <c r="BH4" s="77"/>
      <c r="BI4" s="77"/>
      <c r="BJ4" s="77"/>
      <c r="BK4" s="77"/>
      <c r="BL4" s="77"/>
      <c r="BM4" s="77"/>
      <c r="BN4" s="77"/>
      <c r="BO4" s="76"/>
      <c r="BP4" s="77"/>
      <c r="BQ4" s="78"/>
      <c r="BR4" s="79"/>
    </row>
    <row r="5" spans="1:70" x14ac:dyDescent="0.2">
      <c r="A5" s="7">
        <v>1</v>
      </c>
      <c r="B5" s="3" t="s">
        <v>44</v>
      </c>
      <c r="C5" s="3" t="s">
        <v>48</v>
      </c>
      <c r="D5" s="3" t="s">
        <v>47</v>
      </c>
      <c r="E5" s="3" t="s">
        <v>45</v>
      </c>
      <c r="F5" s="3" t="s">
        <v>46</v>
      </c>
      <c r="G5" s="3" t="s">
        <v>18</v>
      </c>
      <c r="H5" s="3"/>
      <c r="I5" s="3"/>
      <c r="J5" s="3" t="s">
        <v>17</v>
      </c>
      <c r="K5" s="72">
        <v>1100</v>
      </c>
      <c r="L5" s="132">
        <f>K5/10000</f>
        <v>0.11</v>
      </c>
      <c r="M5" s="12" t="s">
        <v>18</v>
      </c>
      <c r="N5" s="101"/>
      <c r="O5" s="102"/>
      <c r="P5" s="103"/>
      <c r="Q5" s="82"/>
      <c r="R5" s="81"/>
      <c r="S5" s="81"/>
      <c r="T5" s="81"/>
      <c r="U5" s="81"/>
      <c r="V5" s="83"/>
      <c r="W5" s="82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3"/>
      <c r="AI5" s="82"/>
      <c r="AJ5" s="84"/>
      <c r="AK5" s="84"/>
      <c r="AL5" s="84"/>
      <c r="AM5" s="75" t="str">
        <f>IF(L5&gt;=1,"HP7","-")</f>
        <v>-</v>
      </c>
      <c r="AN5" s="112"/>
      <c r="AO5" s="113"/>
      <c r="AP5" s="113"/>
      <c r="AQ5" s="82"/>
      <c r="AR5" s="83"/>
      <c r="AS5" s="85"/>
      <c r="AT5" s="84"/>
      <c r="AU5" s="82"/>
      <c r="AV5" s="83"/>
      <c r="AW5" s="82"/>
      <c r="AX5" s="84"/>
      <c r="AY5" s="84"/>
      <c r="AZ5" s="84"/>
      <c r="BA5" s="84"/>
      <c r="BB5" s="84"/>
      <c r="BC5" s="83"/>
      <c r="BD5" s="82"/>
      <c r="BE5" s="84"/>
      <c r="BF5" s="83"/>
      <c r="BG5" s="82"/>
      <c r="BH5" s="84"/>
      <c r="BI5" s="84"/>
      <c r="BJ5" s="84"/>
      <c r="BK5" s="84"/>
      <c r="BL5" s="84"/>
      <c r="BM5" s="84"/>
      <c r="BN5" s="84"/>
      <c r="BO5" s="82"/>
      <c r="BP5" s="84"/>
      <c r="BQ5" s="83"/>
      <c r="BR5" s="86"/>
    </row>
    <row r="6" spans="1:70" ht="25.5" x14ac:dyDescent="0.2">
      <c r="A6" s="7">
        <v>2</v>
      </c>
      <c r="B6" s="3" t="s">
        <v>33</v>
      </c>
      <c r="C6" s="3" t="s">
        <v>36</v>
      </c>
      <c r="D6" s="3" t="s">
        <v>35</v>
      </c>
      <c r="E6" s="3" t="s">
        <v>114</v>
      </c>
      <c r="F6" s="3" t="s">
        <v>34</v>
      </c>
      <c r="G6" s="3" t="s">
        <v>37</v>
      </c>
      <c r="H6" s="3"/>
      <c r="I6" s="3"/>
      <c r="J6" s="3" t="s">
        <v>51</v>
      </c>
      <c r="K6" s="72">
        <v>1110</v>
      </c>
      <c r="L6" s="111">
        <f t="shared" ref="L6:L16" si="0">K6/10000</f>
        <v>0.111</v>
      </c>
      <c r="M6" s="12" t="s">
        <v>132</v>
      </c>
      <c r="N6" s="101"/>
      <c r="O6" s="102"/>
      <c r="P6" s="103"/>
      <c r="Q6" s="82"/>
      <c r="R6" s="84"/>
      <c r="S6" s="84"/>
      <c r="T6" s="84"/>
      <c r="U6" s="74" t="str">
        <f>IF(L6&gt;=1,"HP5","-")</f>
        <v>-</v>
      </c>
      <c r="V6" s="83"/>
      <c r="W6" s="82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3"/>
      <c r="AI6" s="109" t="str">
        <f>IF(L6&gt;=0.1,"HP7","-")</f>
        <v>HP7</v>
      </c>
      <c r="AJ6" s="84"/>
      <c r="AK6" s="84"/>
      <c r="AL6" s="84"/>
      <c r="AM6" s="83"/>
      <c r="AN6" s="112"/>
      <c r="AO6" s="113"/>
      <c r="AP6" s="113"/>
      <c r="AQ6" s="82"/>
      <c r="AR6" s="83"/>
      <c r="AS6" s="85"/>
      <c r="AT6" s="84"/>
      <c r="AU6" s="73" t="str">
        <f>IF(L6&gt;=10,"HP13","-")</f>
        <v>-</v>
      </c>
      <c r="AV6" s="83"/>
      <c r="AW6" s="82"/>
      <c r="AX6" s="84"/>
      <c r="AY6" s="84"/>
      <c r="AZ6" s="84"/>
      <c r="BA6" s="84"/>
      <c r="BB6" s="84"/>
      <c r="BC6" s="83"/>
      <c r="BD6" s="82"/>
      <c r="BE6" s="84"/>
      <c r="BF6" s="83"/>
      <c r="BG6" s="82"/>
      <c r="BH6" s="84"/>
      <c r="BI6" s="84"/>
      <c r="BJ6" s="84"/>
      <c r="BK6" s="84"/>
      <c r="BL6" s="84"/>
      <c r="BM6" s="84"/>
      <c r="BN6" s="84"/>
      <c r="BO6" s="82"/>
      <c r="BP6" s="84"/>
      <c r="BQ6" s="83"/>
      <c r="BR6" s="86"/>
    </row>
    <row r="7" spans="1:70" ht="38.25" x14ac:dyDescent="0.2">
      <c r="A7" s="7">
        <v>3</v>
      </c>
      <c r="B7" s="3" t="s">
        <v>60</v>
      </c>
      <c r="C7" s="3" t="s">
        <v>64</v>
      </c>
      <c r="D7" s="3" t="s">
        <v>63</v>
      </c>
      <c r="E7" s="3" t="s">
        <v>61</v>
      </c>
      <c r="F7" s="3" t="s">
        <v>62</v>
      </c>
      <c r="G7" s="3" t="s">
        <v>67</v>
      </c>
      <c r="H7" s="3"/>
      <c r="I7" s="3" t="s">
        <v>68</v>
      </c>
      <c r="J7" s="3" t="s">
        <v>66</v>
      </c>
      <c r="K7" s="72">
        <v>1120</v>
      </c>
      <c r="L7" s="111">
        <f t="shared" si="0"/>
        <v>0.112</v>
      </c>
      <c r="M7" s="12" t="s">
        <v>254</v>
      </c>
      <c r="N7" s="101"/>
      <c r="O7" s="102"/>
      <c r="P7" s="103"/>
      <c r="Q7" s="82"/>
      <c r="R7" s="84"/>
      <c r="S7" s="84"/>
      <c r="T7" s="84"/>
      <c r="U7" s="84"/>
      <c r="V7" s="75" t="str">
        <f>IF(L7&gt;=10,"HP5","-")</f>
        <v>-</v>
      </c>
      <c r="W7" s="82"/>
      <c r="X7" s="84"/>
      <c r="Y7" s="107">
        <f>IF(L7&gt;=0.1,L7,0)</f>
        <v>0.112</v>
      </c>
      <c r="Z7" s="84"/>
      <c r="AA7" s="84"/>
      <c r="AB7" s="84"/>
      <c r="AC7" s="84"/>
      <c r="AD7" s="84"/>
      <c r="AE7" s="84"/>
      <c r="AF7" s="107">
        <f>IF(L7&gt;=0.1,L7,0)</f>
        <v>0.112</v>
      </c>
      <c r="AG7" s="84"/>
      <c r="AH7" s="83"/>
      <c r="AI7" s="82"/>
      <c r="AJ7" s="110" t="str">
        <f>IF(L7&gt;=0.1,"HP7","-")</f>
        <v>HP7</v>
      </c>
      <c r="AK7" s="84"/>
      <c r="AL7" s="84"/>
      <c r="AM7" s="83"/>
      <c r="AN7" s="112"/>
      <c r="AO7" s="113"/>
      <c r="AP7" s="113"/>
      <c r="AQ7" s="73" t="str">
        <f>IF(L7&gt;=0.3,"HP10","-")</f>
        <v>-</v>
      </c>
      <c r="AR7" s="83"/>
      <c r="AS7" s="109" t="str">
        <f>IF(L7&gt;=0.1,"HP11","-")</f>
        <v>HP11</v>
      </c>
      <c r="AT7" s="84"/>
      <c r="AU7" s="82"/>
      <c r="AV7" s="83"/>
      <c r="AW7" s="82"/>
      <c r="AX7" s="84"/>
      <c r="AY7" s="84"/>
      <c r="AZ7" s="84"/>
      <c r="BA7" s="84"/>
      <c r="BB7" s="84"/>
      <c r="BC7" s="83"/>
      <c r="BD7" s="82"/>
      <c r="BE7" s="84"/>
      <c r="BF7" s="83"/>
      <c r="BG7" s="82"/>
      <c r="BH7" s="84"/>
      <c r="BI7" s="84"/>
      <c r="BJ7" s="84"/>
      <c r="BK7" s="84"/>
      <c r="BL7" s="84"/>
      <c r="BM7" s="84"/>
      <c r="BN7" s="84"/>
      <c r="BO7" s="82"/>
      <c r="BP7" s="84"/>
      <c r="BQ7" s="83"/>
      <c r="BR7" s="86"/>
    </row>
    <row r="8" spans="1:70" ht="63.75" x14ac:dyDescent="0.2">
      <c r="A8" s="7">
        <v>4</v>
      </c>
      <c r="B8" s="3" t="s">
        <v>19</v>
      </c>
      <c r="C8" s="3" t="s">
        <v>22</v>
      </c>
      <c r="D8" s="3" t="s">
        <v>21</v>
      </c>
      <c r="E8" s="3" t="s">
        <v>117</v>
      </c>
      <c r="F8" s="3" t="s">
        <v>20</v>
      </c>
      <c r="G8" s="3" t="s">
        <v>25</v>
      </c>
      <c r="H8" s="3"/>
      <c r="I8" s="3" t="s">
        <v>26</v>
      </c>
      <c r="J8" s="3" t="s">
        <v>24</v>
      </c>
      <c r="K8" s="72">
        <v>1130</v>
      </c>
      <c r="L8" s="111">
        <f t="shared" si="0"/>
        <v>0.113</v>
      </c>
      <c r="M8" s="12" t="s">
        <v>211</v>
      </c>
      <c r="N8" s="101"/>
      <c r="O8" s="102"/>
      <c r="P8" s="103"/>
      <c r="Q8" s="82"/>
      <c r="R8" s="84"/>
      <c r="S8" s="84"/>
      <c r="T8" s="81"/>
      <c r="U8" s="84"/>
      <c r="V8" s="83"/>
      <c r="W8" s="82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3"/>
      <c r="AI8" s="82"/>
      <c r="AJ8" s="84"/>
      <c r="AK8" s="84"/>
      <c r="AL8" s="110" t="str">
        <f>IF(L8&gt;=0.1,"HP7","-")</f>
        <v>HP7</v>
      </c>
      <c r="AM8" s="83"/>
      <c r="AN8" s="112"/>
      <c r="AO8" s="113"/>
      <c r="AP8" s="113"/>
      <c r="AQ8" s="82"/>
      <c r="AR8" s="83"/>
      <c r="AS8" s="109" t="str">
        <f>IF(L8&gt;=0.1,"HP11","-")</f>
        <v>HP11</v>
      </c>
      <c r="AT8" s="84"/>
      <c r="AU8" s="82"/>
      <c r="AV8" s="83"/>
      <c r="AW8" s="82"/>
      <c r="AX8" s="84"/>
      <c r="AY8" s="84"/>
      <c r="AZ8" s="84"/>
      <c r="BA8" s="84"/>
      <c r="BB8" s="84"/>
      <c r="BC8" s="83"/>
      <c r="BD8" s="82"/>
      <c r="BE8" s="111">
        <v>0.113</v>
      </c>
      <c r="BF8" s="83"/>
      <c r="BG8" s="82"/>
      <c r="BH8" s="84"/>
      <c r="BI8" s="84"/>
      <c r="BJ8" s="84"/>
      <c r="BK8" s="84"/>
      <c r="BL8" s="84"/>
      <c r="BM8" s="84"/>
      <c r="BN8" s="84"/>
      <c r="BO8" s="82"/>
      <c r="BP8" s="84"/>
      <c r="BQ8" s="83"/>
      <c r="BR8" s="86"/>
    </row>
    <row r="9" spans="1:70" ht="38.25" x14ac:dyDescent="0.2">
      <c r="A9" s="7">
        <v>5</v>
      </c>
      <c r="B9" s="3" t="s">
        <v>95</v>
      </c>
      <c r="C9" s="3" t="s">
        <v>99</v>
      </c>
      <c r="D9" s="3" t="s">
        <v>98</v>
      </c>
      <c r="E9" s="3" t="s">
        <v>96</v>
      </c>
      <c r="F9" s="3" t="s">
        <v>97</v>
      </c>
      <c r="G9" s="3" t="s">
        <v>54</v>
      </c>
      <c r="H9" s="3"/>
      <c r="I9" s="3" t="s">
        <v>53</v>
      </c>
      <c r="J9" s="3" t="s">
        <v>94</v>
      </c>
      <c r="K9" s="72">
        <v>1140</v>
      </c>
      <c r="L9" s="111">
        <f t="shared" si="0"/>
        <v>0.114</v>
      </c>
      <c r="M9" s="12" t="s">
        <v>255</v>
      </c>
      <c r="N9" s="101"/>
      <c r="O9" s="102"/>
      <c r="P9" s="103"/>
      <c r="Q9" s="82"/>
      <c r="R9" s="84"/>
      <c r="S9" s="84"/>
      <c r="T9" s="84"/>
      <c r="U9" s="84"/>
      <c r="V9" s="75" t="str">
        <f>IF(L9&gt;=10,"HP5","-")</f>
        <v>-</v>
      </c>
      <c r="W9" s="82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3"/>
      <c r="AI9" s="82"/>
      <c r="AJ9" s="84"/>
      <c r="AK9" s="110" t="str">
        <f>IF(L9&gt;=0.1,"HP7","-")</f>
        <v>HP7</v>
      </c>
      <c r="AL9" s="84"/>
      <c r="AM9" s="83"/>
      <c r="AN9" s="112"/>
      <c r="AO9" s="113"/>
      <c r="AP9" s="113"/>
      <c r="AQ9" s="73" t="str">
        <f>IF(L9&gt;=0.3,"HP10","-")</f>
        <v>-</v>
      </c>
      <c r="AR9" s="83"/>
      <c r="AS9" s="85"/>
      <c r="AT9" s="84"/>
      <c r="AU9" s="73" t="str">
        <f>IF(L9&gt;=10,"HP13","-")</f>
        <v>-</v>
      </c>
      <c r="AV9" s="75" t="str">
        <f>IF(L9&gt;=10,"HP13","-")</f>
        <v>-</v>
      </c>
      <c r="AW9" s="82"/>
      <c r="AX9" s="84"/>
      <c r="AY9" s="84"/>
      <c r="AZ9" s="84"/>
      <c r="BA9" s="84"/>
      <c r="BB9" s="84"/>
      <c r="BC9" s="83"/>
      <c r="BD9" s="82"/>
      <c r="BE9" s="84"/>
      <c r="BF9" s="83"/>
      <c r="BG9" s="82"/>
      <c r="BH9" s="84"/>
      <c r="BI9" s="84"/>
      <c r="BJ9" s="84"/>
      <c r="BK9" s="84"/>
      <c r="BL9" s="84"/>
      <c r="BM9" s="84"/>
      <c r="BN9" s="84"/>
      <c r="BO9" s="82"/>
      <c r="BP9" s="84"/>
      <c r="BQ9" s="83"/>
      <c r="BR9" s="86"/>
    </row>
    <row r="10" spans="1:70" ht="38.25" x14ac:dyDescent="0.2">
      <c r="A10" s="7">
        <v>6</v>
      </c>
      <c r="B10" s="3" t="s">
        <v>87</v>
      </c>
      <c r="C10" s="3" t="s">
        <v>11</v>
      </c>
      <c r="D10" s="3" t="s">
        <v>11</v>
      </c>
      <c r="E10" s="3" t="s">
        <v>88</v>
      </c>
      <c r="F10" s="3" t="s">
        <v>89</v>
      </c>
      <c r="G10" s="3" t="s">
        <v>101</v>
      </c>
      <c r="H10" s="3"/>
      <c r="I10" s="3" t="s">
        <v>102</v>
      </c>
      <c r="J10" s="3" t="s">
        <v>100</v>
      </c>
      <c r="K10" s="72">
        <v>1150</v>
      </c>
      <c r="L10" s="111">
        <f t="shared" si="0"/>
        <v>0.115</v>
      </c>
      <c r="M10" s="12" t="s">
        <v>256</v>
      </c>
      <c r="N10" s="101"/>
      <c r="O10" s="102"/>
      <c r="P10" s="103"/>
      <c r="Q10" s="82"/>
      <c r="R10" s="84"/>
      <c r="S10" s="84"/>
      <c r="T10" s="84"/>
      <c r="U10" s="84"/>
      <c r="V10" s="83"/>
      <c r="W10" s="82"/>
      <c r="X10" s="107">
        <f>IF(L10&gt;=0.1,L10,0)</f>
        <v>0.115</v>
      </c>
      <c r="Y10" s="84"/>
      <c r="Z10" s="84"/>
      <c r="AA10" s="107">
        <f>IF(L10&gt;=0.1,L10,0)</f>
        <v>0.115</v>
      </c>
      <c r="AB10" s="81"/>
      <c r="AC10" s="84"/>
      <c r="AD10" s="84"/>
      <c r="AE10" s="84"/>
      <c r="AF10" s="107">
        <f>IF(L10&gt;=0.1,L10,0)</f>
        <v>0.115</v>
      </c>
      <c r="AG10" s="84"/>
      <c r="AH10" s="83"/>
      <c r="AI10" s="82"/>
      <c r="AJ10" s="84"/>
      <c r="AK10" s="84"/>
      <c r="AL10" s="84"/>
      <c r="AM10" s="83"/>
      <c r="AN10" s="112"/>
      <c r="AO10" s="113"/>
      <c r="AP10" s="113"/>
      <c r="AQ10" s="73" t="str">
        <f>IF(L10&gt;=0.3,"HP10","-")</f>
        <v>-</v>
      </c>
      <c r="AR10" s="83"/>
      <c r="AS10" s="85"/>
      <c r="AT10" s="84"/>
      <c r="AU10" s="82"/>
      <c r="AV10" s="83"/>
      <c r="AW10" s="82"/>
      <c r="AX10" s="84"/>
      <c r="AY10" s="84"/>
      <c r="AZ10" s="84"/>
      <c r="BA10" s="84"/>
      <c r="BB10" s="84"/>
      <c r="BC10" s="83"/>
      <c r="BD10" s="82"/>
      <c r="BE10" s="84"/>
      <c r="BF10" s="83"/>
      <c r="BG10" s="82"/>
      <c r="BH10" s="84"/>
      <c r="BI10" s="84"/>
      <c r="BJ10" s="84"/>
      <c r="BK10" s="84"/>
      <c r="BL10" s="84"/>
      <c r="BM10" s="84"/>
      <c r="BN10" s="84"/>
      <c r="BO10" s="82"/>
      <c r="BP10" s="84"/>
      <c r="BQ10" s="83"/>
      <c r="BR10" s="86"/>
    </row>
    <row r="11" spans="1:70" ht="38.25" x14ac:dyDescent="0.2">
      <c r="A11" s="7">
        <v>7</v>
      </c>
      <c r="B11" s="3" t="s">
        <v>74</v>
      </c>
      <c r="C11" s="3" t="s">
        <v>78</v>
      </c>
      <c r="D11" s="3" t="s">
        <v>77</v>
      </c>
      <c r="E11" s="3" t="s">
        <v>75</v>
      </c>
      <c r="F11" s="3" t="s">
        <v>76</v>
      </c>
      <c r="G11" s="3" t="s">
        <v>73</v>
      </c>
      <c r="H11" s="3"/>
      <c r="I11" s="3" t="s">
        <v>79</v>
      </c>
      <c r="J11" s="3" t="s">
        <v>72</v>
      </c>
      <c r="K11" s="72">
        <v>1160</v>
      </c>
      <c r="L11" s="111">
        <f t="shared" si="0"/>
        <v>0.11600000000000001</v>
      </c>
      <c r="M11" s="12" t="s">
        <v>257</v>
      </c>
      <c r="N11" s="101"/>
      <c r="O11" s="102"/>
      <c r="P11" s="103"/>
      <c r="Q11" s="82"/>
      <c r="R11" s="84"/>
      <c r="S11" s="84"/>
      <c r="T11" s="84"/>
      <c r="U11" s="84"/>
      <c r="V11" s="75" t="str">
        <f>IF(L11&gt;=10,"HP5","-")</f>
        <v>-</v>
      </c>
      <c r="W11" s="82"/>
      <c r="X11" s="107">
        <f>IF(L11&gt;=0.1,L11,0)</f>
        <v>0.11600000000000001</v>
      </c>
      <c r="Y11" s="84"/>
      <c r="Z11" s="84"/>
      <c r="AA11" s="107">
        <f>IF(L11&gt;=0.1,L11,0)</f>
        <v>0.11600000000000001</v>
      </c>
      <c r="AB11" s="81"/>
      <c r="AC11" s="84"/>
      <c r="AD11" s="84"/>
      <c r="AE11" s="84"/>
      <c r="AF11" s="107">
        <f>IF(L11&gt;=0.1,L11,0)</f>
        <v>0.11600000000000001</v>
      </c>
      <c r="AG11" s="84"/>
      <c r="AH11" s="83"/>
      <c r="AI11" s="82"/>
      <c r="AJ11" s="84"/>
      <c r="AK11" s="84"/>
      <c r="AL11" s="84"/>
      <c r="AM11" s="83"/>
      <c r="AN11" s="112"/>
      <c r="AO11" s="113"/>
      <c r="AP11" s="113"/>
      <c r="AQ11" s="82"/>
      <c r="AR11" s="83"/>
      <c r="AS11" s="85"/>
      <c r="AT11" s="84"/>
      <c r="AU11" s="82"/>
      <c r="AV11" s="83"/>
      <c r="AW11" s="82"/>
      <c r="AX11" s="84"/>
      <c r="AY11" s="84"/>
      <c r="AZ11" s="84"/>
      <c r="BA11" s="84"/>
      <c r="BB11" s="84"/>
      <c r="BC11" s="83"/>
      <c r="BD11" s="82"/>
      <c r="BE11" s="84"/>
      <c r="BF11" s="83"/>
      <c r="BG11" s="82"/>
      <c r="BH11" s="84"/>
      <c r="BI11" s="84"/>
      <c r="BJ11" s="84"/>
      <c r="BK11" s="84"/>
      <c r="BL11" s="84"/>
      <c r="BM11" s="84"/>
      <c r="BN11" s="84"/>
      <c r="BO11" s="82"/>
      <c r="BP11" s="84"/>
      <c r="BQ11" s="83"/>
      <c r="BR11" s="86"/>
    </row>
    <row r="12" spans="1:70" ht="38.25" x14ac:dyDescent="0.2">
      <c r="A12" s="7">
        <v>8</v>
      </c>
      <c r="B12" s="3" t="s">
        <v>55</v>
      </c>
      <c r="C12" s="3" t="s">
        <v>58</v>
      </c>
      <c r="D12" s="3" t="s">
        <v>57</v>
      </c>
      <c r="E12" s="3" t="s">
        <v>110</v>
      </c>
      <c r="F12" s="3" t="s">
        <v>56</v>
      </c>
      <c r="G12" s="3" t="s">
        <v>92</v>
      </c>
      <c r="H12" s="3"/>
      <c r="I12" s="3" t="s">
        <v>53</v>
      </c>
      <c r="J12" s="3" t="s">
        <v>91</v>
      </c>
      <c r="K12" s="72">
        <v>1170</v>
      </c>
      <c r="L12" s="111">
        <f t="shared" si="0"/>
        <v>0.11700000000000001</v>
      </c>
      <c r="M12" s="12" t="s">
        <v>258</v>
      </c>
      <c r="N12" s="101"/>
      <c r="O12" s="102"/>
      <c r="P12" s="103"/>
      <c r="Q12" s="82"/>
      <c r="R12" s="84"/>
      <c r="S12" s="84"/>
      <c r="T12" s="84"/>
      <c r="U12" s="84"/>
      <c r="V12" s="75" t="str">
        <f>IF(L12&gt;=10,"HP5","-")</f>
        <v>-</v>
      </c>
      <c r="W12" s="82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3"/>
      <c r="AI12" s="82"/>
      <c r="AJ12" s="84"/>
      <c r="AK12" s="110" t="str">
        <f>IF(L12&gt;=0.1,"HP7","-")</f>
        <v>HP7</v>
      </c>
      <c r="AL12" s="84"/>
      <c r="AM12" s="83"/>
      <c r="AN12" s="112"/>
      <c r="AO12" s="99">
        <f>IF(L12&gt;=1,L12,0)</f>
        <v>0</v>
      </c>
      <c r="AP12" s="113"/>
      <c r="AQ12" s="73" t="str">
        <f>IF(L12&gt;=0.3,"HP10","-")</f>
        <v>-</v>
      </c>
      <c r="AR12" s="83"/>
      <c r="AS12" s="85"/>
      <c r="AT12" s="84"/>
      <c r="AU12" s="73" t="str">
        <f>IF(L12&gt;=10,"HP13","-")</f>
        <v>-</v>
      </c>
      <c r="AV12" s="75" t="str">
        <f>IF(L12&gt;=10,"HP13","-")</f>
        <v>-</v>
      </c>
      <c r="AW12" s="82"/>
      <c r="AX12" s="84"/>
      <c r="AY12" s="84"/>
      <c r="AZ12" s="84"/>
      <c r="BA12" s="84"/>
      <c r="BB12" s="84"/>
      <c r="BC12" s="83"/>
      <c r="BD12" s="82"/>
      <c r="BE12" s="84"/>
      <c r="BF12" s="83"/>
      <c r="BG12" s="82"/>
      <c r="BH12" s="84"/>
      <c r="BI12" s="84"/>
      <c r="BJ12" s="84"/>
      <c r="BK12" s="84"/>
      <c r="BL12" s="84"/>
      <c r="BM12" s="84"/>
      <c r="BN12" s="84"/>
      <c r="BO12" s="82"/>
      <c r="BP12" s="84"/>
      <c r="BQ12" s="83"/>
      <c r="BR12" s="86"/>
    </row>
    <row r="13" spans="1:70" ht="38.25" x14ac:dyDescent="0.2">
      <c r="A13" s="7">
        <v>9</v>
      </c>
      <c r="B13" s="3" t="s">
        <v>28</v>
      </c>
      <c r="C13" s="3" t="s">
        <v>32</v>
      </c>
      <c r="D13" s="3" t="s">
        <v>31</v>
      </c>
      <c r="E13" s="3" t="s">
        <v>29</v>
      </c>
      <c r="F13" s="3" t="s">
        <v>30</v>
      </c>
      <c r="G13" s="3" t="s">
        <v>54</v>
      </c>
      <c r="H13" s="3"/>
      <c r="I13" s="3" t="s">
        <v>53</v>
      </c>
      <c r="J13" s="3" t="s">
        <v>94</v>
      </c>
      <c r="K13" s="72">
        <v>1180</v>
      </c>
      <c r="L13" s="111">
        <f t="shared" si="0"/>
        <v>0.11799999999999999</v>
      </c>
      <c r="M13" s="12" t="s">
        <v>259</v>
      </c>
      <c r="N13" s="101"/>
      <c r="O13" s="102"/>
      <c r="P13" s="103"/>
      <c r="Q13" s="82"/>
      <c r="R13" s="84"/>
      <c r="S13" s="84"/>
      <c r="T13" s="84"/>
      <c r="U13" s="84"/>
      <c r="V13" s="75" t="str">
        <f>IF(L13&gt;=10,"HP5","-")</f>
        <v>-</v>
      </c>
      <c r="W13" s="82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3"/>
      <c r="AI13" s="82"/>
      <c r="AJ13" s="84"/>
      <c r="AK13" s="110" t="str">
        <f>IF(L13&gt;=0.1,"HP7","-")</f>
        <v>HP7</v>
      </c>
      <c r="AL13" s="84"/>
      <c r="AM13" s="83"/>
      <c r="AN13" s="112"/>
      <c r="AO13" s="113"/>
      <c r="AP13" s="113"/>
      <c r="AQ13" s="73" t="str">
        <f>IF(L13&gt;=0.3,"HP10","-")</f>
        <v>-</v>
      </c>
      <c r="AR13" s="83"/>
      <c r="AS13" s="85"/>
      <c r="AT13" s="84"/>
      <c r="AU13" s="73" t="str">
        <f>IF(L13&gt;=10,"HP13","-")</f>
        <v>-</v>
      </c>
      <c r="AV13" s="75" t="str">
        <f>IF(L13&gt;=10,"HP13","-")</f>
        <v>-</v>
      </c>
      <c r="AW13" s="82"/>
      <c r="AX13" s="84"/>
      <c r="AY13" s="84"/>
      <c r="AZ13" s="84"/>
      <c r="BA13" s="84"/>
      <c r="BB13" s="84"/>
      <c r="BC13" s="83"/>
      <c r="BD13" s="82"/>
      <c r="BE13" s="84"/>
      <c r="BF13" s="83"/>
      <c r="BG13" s="82"/>
      <c r="BH13" s="84"/>
      <c r="BI13" s="84"/>
      <c r="BJ13" s="84"/>
      <c r="BK13" s="84"/>
      <c r="BL13" s="84"/>
      <c r="BM13" s="84"/>
      <c r="BN13" s="84"/>
      <c r="BO13" s="82"/>
      <c r="BP13" s="84"/>
      <c r="BQ13" s="83"/>
      <c r="BR13" s="86"/>
    </row>
    <row r="14" spans="1:70" ht="25.5" x14ac:dyDescent="0.2">
      <c r="A14" s="7">
        <v>10</v>
      </c>
      <c r="B14" s="3" t="s">
        <v>38</v>
      </c>
      <c r="C14" s="3" t="s">
        <v>42</v>
      </c>
      <c r="D14" s="3" t="s">
        <v>41</v>
      </c>
      <c r="E14" s="3" t="s">
        <v>39</v>
      </c>
      <c r="F14" s="3" t="s">
        <v>40</v>
      </c>
      <c r="G14" s="3" t="s">
        <v>52</v>
      </c>
      <c r="H14" s="3"/>
      <c r="I14" s="3"/>
      <c r="J14" s="3" t="s">
        <v>51</v>
      </c>
      <c r="K14" s="72">
        <v>1190</v>
      </c>
      <c r="L14" s="111">
        <f t="shared" si="0"/>
        <v>0.11899999999999999</v>
      </c>
      <c r="M14" s="12" t="s">
        <v>134</v>
      </c>
      <c r="N14" s="101"/>
      <c r="O14" s="102"/>
      <c r="P14" s="103"/>
      <c r="Q14" s="82"/>
      <c r="R14" s="84"/>
      <c r="S14" s="84"/>
      <c r="T14" s="84"/>
      <c r="U14" s="74" t="str">
        <f>IF(L14&gt;=1,"HP5","-")</f>
        <v>-</v>
      </c>
      <c r="V14" s="83"/>
      <c r="W14" s="82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3"/>
      <c r="AI14" s="82"/>
      <c r="AJ14" s="84"/>
      <c r="AK14" s="110" t="str">
        <f>IF(L14&gt;=0.1,"HP7","-")</f>
        <v>HP7</v>
      </c>
      <c r="AL14" s="84"/>
      <c r="AM14" s="83"/>
      <c r="AN14" s="112"/>
      <c r="AO14" s="113"/>
      <c r="AP14" s="113"/>
      <c r="AQ14" s="82"/>
      <c r="AR14" s="83"/>
      <c r="AS14" s="85"/>
      <c r="AT14" s="84"/>
      <c r="AU14" s="73" t="str">
        <f>IF(L14&gt;=10,"HP13","-")</f>
        <v>-</v>
      </c>
      <c r="AV14" s="83"/>
      <c r="AW14" s="82"/>
      <c r="AX14" s="84"/>
      <c r="AY14" s="84"/>
      <c r="AZ14" s="84"/>
      <c r="BA14" s="84"/>
      <c r="BB14" s="84"/>
      <c r="BC14" s="83"/>
      <c r="BD14" s="82"/>
      <c r="BE14" s="84"/>
      <c r="BF14" s="83"/>
      <c r="BG14" s="82"/>
      <c r="BH14" s="84"/>
      <c r="BI14" s="84"/>
      <c r="BJ14" s="84"/>
      <c r="BK14" s="84"/>
      <c r="BL14" s="84"/>
      <c r="BM14" s="84"/>
      <c r="BN14" s="84"/>
      <c r="BO14" s="82"/>
      <c r="BP14" s="84"/>
      <c r="BQ14" s="83"/>
      <c r="BR14" s="86"/>
    </row>
    <row r="15" spans="1:70" ht="25.5" x14ac:dyDescent="0.2">
      <c r="A15" s="7">
        <v>11</v>
      </c>
      <c r="B15" s="3" t="s">
        <v>80</v>
      </c>
      <c r="C15" s="3" t="s">
        <v>83</v>
      </c>
      <c r="D15" s="3" t="s">
        <v>82</v>
      </c>
      <c r="E15" s="3" t="s">
        <v>122</v>
      </c>
      <c r="F15" s="3" t="s">
        <v>81</v>
      </c>
      <c r="G15" s="3" t="s">
        <v>86</v>
      </c>
      <c r="H15" s="3"/>
      <c r="I15" s="3"/>
      <c r="J15" s="3" t="s">
        <v>85</v>
      </c>
      <c r="K15" s="72">
        <v>1200</v>
      </c>
      <c r="L15" s="132">
        <f t="shared" si="0"/>
        <v>0.12</v>
      </c>
      <c r="M15" s="12" t="s">
        <v>135</v>
      </c>
      <c r="N15" s="101"/>
      <c r="O15" s="102"/>
      <c r="P15" s="100">
        <f>IF(L15&gt;=1,L15,0)</f>
        <v>0</v>
      </c>
      <c r="Q15" s="82"/>
      <c r="R15" s="84"/>
      <c r="S15" s="84"/>
      <c r="T15" s="84"/>
      <c r="U15" s="74" t="str">
        <f>IF(L15&gt;=1,"HP5","-")</f>
        <v>-</v>
      </c>
      <c r="V15" s="83"/>
      <c r="W15" s="82"/>
      <c r="X15" s="107">
        <f>IF(L15&gt;=0.1,L15,0)</f>
        <v>0.12</v>
      </c>
      <c r="Y15" s="84"/>
      <c r="Z15" s="84"/>
      <c r="AA15" s="84"/>
      <c r="AB15" s="84"/>
      <c r="AC15" s="84"/>
      <c r="AD15" s="84"/>
      <c r="AE15" s="84"/>
      <c r="AF15" s="84"/>
      <c r="AG15" s="84"/>
      <c r="AH15" s="83"/>
      <c r="AI15" s="82"/>
      <c r="AJ15" s="84"/>
      <c r="AK15" s="84"/>
      <c r="AL15" s="84"/>
      <c r="AM15" s="83"/>
      <c r="AN15" s="112"/>
      <c r="AO15" s="113"/>
      <c r="AP15" s="113"/>
      <c r="AQ15" s="82"/>
      <c r="AR15" s="83"/>
      <c r="AS15" s="85"/>
      <c r="AT15" s="84"/>
      <c r="AU15" s="82"/>
      <c r="AV15" s="83"/>
      <c r="AW15" s="82"/>
      <c r="AX15" s="84"/>
      <c r="AY15" s="84"/>
      <c r="AZ15" s="84"/>
      <c r="BA15" s="84"/>
      <c r="BB15" s="84"/>
      <c r="BC15" s="83"/>
      <c r="BD15" s="82"/>
      <c r="BE15" s="84"/>
      <c r="BF15" s="83"/>
      <c r="BG15" s="82"/>
      <c r="BH15" s="84"/>
      <c r="BI15" s="84"/>
      <c r="BJ15" s="84"/>
      <c r="BK15" s="84"/>
      <c r="BL15" s="84"/>
      <c r="BM15" s="84"/>
      <c r="BN15" s="84"/>
      <c r="BO15" s="82"/>
      <c r="BP15" s="84"/>
      <c r="BQ15" s="83"/>
      <c r="BR15" s="86"/>
    </row>
    <row r="16" spans="1:70" ht="38.25" x14ac:dyDescent="0.2">
      <c r="A16" s="7">
        <v>12</v>
      </c>
      <c r="B16" s="3" t="s">
        <v>69</v>
      </c>
      <c r="C16" s="3" t="s">
        <v>11</v>
      </c>
      <c r="D16" s="3" t="s">
        <v>11</v>
      </c>
      <c r="E16" s="3" t="s">
        <v>70</v>
      </c>
      <c r="F16" s="3" t="s">
        <v>43</v>
      </c>
      <c r="G16" s="3" t="s">
        <v>14</v>
      </c>
      <c r="H16" s="3"/>
      <c r="I16" s="3" t="s">
        <v>15</v>
      </c>
      <c r="J16" s="3" t="s">
        <v>13</v>
      </c>
      <c r="K16" s="72">
        <v>1210</v>
      </c>
      <c r="L16" s="111">
        <f t="shared" si="0"/>
        <v>0.121</v>
      </c>
      <c r="M16" s="12" t="s">
        <v>133</v>
      </c>
      <c r="N16" s="101"/>
      <c r="O16" s="102"/>
      <c r="P16" s="103"/>
      <c r="Q16" s="82"/>
      <c r="R16" s="84"/>
      <c r="S16" s="84"/>
      <c r="T16" s="84"/>
      <c r="U16" s="84"/>
      <c r="V16" s="83"/>
      <c r="W16" s="82"/>
      <c r="X16" s="107">
        <f>IF(L16&gt;=0.1,L16,0)</f>
        <v>0.121</v>
      </c>
      <c r="Y16" s="84"/>
      <c r="Z16" s="84"/>
      <c r="AA16" s="107">
        <f>IF(L16&gt;=0.1,L16,0)</f>
        <v>0.121</v>
      </c>
      <c r="AB16" s="81"/>
      <c r="AC16" s="84"/>
      <c r="AD16" s="84"/>
      <c r="AE16" s="84"/>
      <c r="AF16" s="107">
        <f>IF(L16&gt;=0.1,L16,0)</f>
        <v>0.121</v>
      </c>
      <c r="AG16" s="84"/>
      <c r="AH16" s="83"/>
      <c r="AI16" s="82"/>
      <c r="AJ16" s="84"/>
      <c r="AK16" s="84"/>
      <c r="AL16" s="84"/>
      <c r="AM16" s="83"/>
      <c r="AN16" s="112"/>
      <c r="AO16" s="113"/>
      <c r="AP16" s="113"/>
      <c r="AQ16" s="82"/>
      <c r="AR16" s="83"/>
      <c r="AS16" s="85"/>
      <c r="AT16" s="84"/>
      <c r="AU16" s="82"/>
      <c r="AV16" s="83"/>
      <c r="AW16" s="82"/>
      <c r="AX16" s="84"/>
      <c r="AY16" s="84"/>
      <c r="AZ16" s="84"/>
      <c r="BA16" s="84"/>
      <c r="BB16" s="84"/>
      <c r="BC16" s="83"/>
      <c r="BD16" s="82"/>
      <c r="BE16" s="84"/>
      <c r="BF16" s="83"/>
      <c r="BG16" s="82"/>
      <c r="BH16" s="84"/>
      <c r="BI16" s="84"/>
      <c r="BJ16" s="84"/>
      <c r="BK16" s="84"/>
      <c r="BL16" s="84"/>
      <c r="BM16" s="84"/>
      <c r="BN16" s="84"/>
      <c r="BO16" s="82"/>
      <c r="BP16" s="84"/>
      <c r="BQ16" s="83"/>
      <c r="BR16" s="86"/>
    </row>
    <row r="17" spans="1:70" s="25" customFormat="1" x14ac:dyDescent="0.2">
      <c r="A17" s="19"/>
      <c r="B17" s="20"/>
      <c r="C17" s="20"/>
      <c r="D17" s="20"/>
      <c r="E17" s="20"/>
      <c r="F17" s="20"/>
      <c r="G17" s="21"/>
      <c r="H17" s="21"/>
      <c r="I17" s="21"/>
      <c r="J17" s="21"/>
      <c r="K17" s="22"/>
      <c r="L17" s="23"/>
      <c r="M17" s="24"/>
      <c r="N17" s="104">
        <f t="shared" ref="N17:Q17" si="1">SUM(N5:N16)</f>
        <v>0</v>
      </c>
      <c r="O17" s="105">
        <f t="shared" si="1"/>
        <v>0</v>
      </c>
      <c r="P17" s="106">
        <f>SUM(P5:P16)</f>
        <v>0</v>
      </c>
      <c r="Q17" s="105">
        <f t="shared" si="1"/>
        <v>0</v>
      </c>
      <c r="R17" s="88"/>
      <c r="S17" s="88"/>
      <c r="T17" s="88"/>
      <c r="U17" s="88"/>
      <c r="V17" s="88"/>
      <c r="W17" s="104">
        <f t="shared" ref="W17" si="2">SUM(W5:W16)</f>
        <v>0</v>
      </c>
      <c r="X17" s="108">
        <f t="shared" ref="X17" si="3">SUM(X5:X16)</f>
        <v>0.47199999999999998</v>
      </c>
      <c r="Y17" s="108">
        <f t="shared" ref="Y17" si="4">SUM(Y5:Y16)</f>
        <v>0.112</v>
      </c>
      <c r="Z17" s="105">
        <f t="shared" ref="Z17" si="5">SUM(Z5:Z16)</f>
        <v>0</v>
      </c>
      <c r="AA17" s="108">
        <f>SUM(AA5:AA16)</f>
        <v>0.35199999999999998</v>
      </c>
      <c r="AB17" s="105">
        <f>SUM(AB5:AB16)</f>
        <v>0</v>
      </c>
      <c r="AC17" s="105">
        <f t="shared" ref="AC17" si="6">SUM(AC5:AC16)</f>
        <v>0</v>
      </c>
      <c r="AD17" s="105">
        <f t="shared" ref="AD17" si="7">SUM(AD5:AD16)</f>
        <v>0</v>
      </c>
      <c r="AE17" s="105">
        <f t="shared" ref="AE17" si="8">SUM(AE5:AE16)</f>
        <v>0</v>
      </c>
      <c r="AF17" s="108">
        <f t="shared" ref="AF17" si="9">SUM(AF5:AF16)</f>
        <v>0.46400000000000002</v>
      </c>
      <c r="AG17" s="105">
        <f t="shared" ref="AG17" si="10">SUM(AG5:AG16)</f>
        <v>0</v>
      </c>
      <c r="AH17" s="106">
        <f t="shared" ref="AH17" si="11">SUM(AH5:AH16)</f>
        <v>0</v>
      </c>
      <c r="AI17" s="87"/>
      <c r="AJ17" s="88"/>
      <c r="AK17" s="88"/>
      <c r="AL17" s="88"/>
      <c r="AM17" s="89"/>
      <c r="AN17" s="105">
        <f t="shared" ref="AN17:AP17" si="12">SUM(AN5:AN16)</f>
        <v>0</v>
      </c>
      <c r="AO17" s="105">
        <f t="shared" si="12"/>
        <v>0</v>
      </c>
      <c r="AP17" s="105">
        <f t="shared" si="12"/>
        <v>0</v>
      </c>
      <c r="AQ17" s="87"/>
      <c r="AR17" s="89"/>
      <c r="AS17" s="90"/>
      <c r="AT17" s="88"/>
      <c r="AU17" s="87"/>
      <c r="AV17" s="89"/>
      <c r="AW17" s="104">
        <f t="shared" ref="AW17:BD17" si="13">SUM(AW5:AW16)</f>
        <v>0</v>
      </c>
      <c r="AX17" s="105">
        <f t="shared" si="13"/>
        <v>0</v>
      </c>
      <c r="AY17" s="105">
        <f t="shared" si="13"/>
        <v>0</v>
      </c>
      <c r="AZ17" s="105">
        <f t="shared" si="13"/>
        <v>0</v>
      </c>
      <c r="BA17" s="105">
        <f t="shared" si="13"/>
        <v>0</v>
      </c>
      <c r="BB17" s="105">
        <f t="shared" si="13"/>
        <v>0</v>
      </c>
      <c r="BC17" s="106">
        <f t="shared" si="13"/>
        <v>0</v>
      </c>
      <c r="BD17" s="104">
        <f t="shared" si="13"/>
        <v>0</v>
      </c>
      <c r="BE17" s="108">
        <f t="shared" ref="BE17" si="14">SUM(BE5:BE16)</f>
        <v>0.113</v>
      </c>
      <c r="BF17" s="106">
        <f t="shared" ref="BF17:BG17" si="15">SUM(BF5:BF16)</f>
        <v>0</v>
      </c>
      <c r="BG17" s="104">
        <f t="shared" si="15"/>
        <v>0</v>
      </c>
      <c r="BH17" s="105">
        <f t="shared" ref="BH17" si="16">SUM(BH5:BH16)</f>
        <v>0</v>
      </c>
      <c r="BI17" s="105">
        <f t="shared" ref="BI17" si="17">SUM(BI5:BI16)</f>
        <v>0</v>
      </c>
      <c r="BJ17" s="105">
        <f t="shared" ref="BJ17" si="18">SUM(BJ5:BJ16)</f>
        <v>0</v>
      </c>
      <c r="BK17" s="105">
        <f t="shared" ref="BK17" si="19">SUM(BK5:BK16)</f>
        <v>0</v>
      </c>
      <c r="BL17" s="105">
        <f t="shared" ref="BL17" si="20">SUM(BL5:BL16)</f>
        <v>0</v>
      </c>
      <c r="BM17" s="105">
        <f t="shared" ref="BM17" si="21">SUM(BM5:BM16)</f>
        <v>0</v>
      </c>
      <c r="BN17" s="105">
        <f t="shared" ref="BN17:BQ17" si="22">SUM(BN5:BN16)</f>
        <v>0</v>
      </c>
      <c r="BO17" s="104">
        <f t="shared" si="22"/>
        <v>0</v>
      </c>
      <c r="BP17" s="105">
        <f t="shared" si="22"/>
        <v>0</v>
      </c>
      <c r="BQ17" s="106">
        <f t="shared" si="22"/>
        <v>0</v>
      </c>
      <c r="BR17" s="114">
        <f t="shared" ref="BR17" si="23">SUM(BR5:BR16)</f>
        <v>0</v>
      </c>
    </row>
    <row r="18" spans="1:70" x14ac:dyDescent="0.2">
      <c r="N18" s="91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147">
        <f>SUM(AN17:AP17)</f>
        <v>0</v>
      </c>
      <c r="AO18" s="148"/>
      <c r="AP18" s="149"/>
      <c r="AQ18" s="85"/>
      <c r="AR18" s="85"/>
      <c r="AS18" s="85"/>
      <c r="AT18" s="85"/>
      <c r="AU18" s="84"/>
      <c r="AV18" s="84"/>
      <c r="AW18" s="156">
        <f>SUM(AW17:BC17)</f>
        <v>0</v>
      </c>
      <c r="AX18" s="157"/>
      <c r="AY18" s="157"/>
      <c r="AZ18" s="157"/>
      <c r="BA18" s="157"/>
      <c r="BB18" s="157"/>
      <c r="BC18" s="158"/>
      <c r="BD18" s="159">
        <f>SUM(BD17:BF17)</f>
        <v>0.113</v>
      </c>
      <c r="BE18" s="160"/>
      <c r="BF18" s="161"/>
      <c r="BG18" s="92" t="str">
        <f t="shared" ref="BG18:BN18" si="24">IF(BG17&gt;=0.1,"Eseguire Metodo di prova","-")</f>
        <v>-</v>
      </c>
      <c r="BH18" s="92" t="str">
        <f t="shared" si="24"/>
        <v>-</v>
      </c>
      <c r="BI18" s="92" t="str">
        <f t="shared" si="24"/>
        <v>-</v>
      </c>
      <c r="BJ18" s="92" t="str">
        <f t="shared" si="24"/>
        <v>-</v>
      </c>
      <c r="BK18" s="92" t="str">
        <f t="shared" si="24"/>
        <v>-</v>
      </c>
      <c r="BL18" s="92" t="str">
        <f t="shared" si="24"/>
        <v>-</v>
      </c>
      <c r="BM18" s="92" t="str">
        <f t="shared" si="24"/>
        <v>-</v>
      </c>
      <c r="BN18" s="92" t="str">
        <f t="shared" si="24"/>
        <v>-</v>
      </c>
      <c r="BO18" s="156">
        <f>SUM(BO17:BQ17)</f>
        <v>0</v>
      </c>
      <c r="BP18" s="157"/>
      <c r="BQ18" s="158"/>
      <c r="BR18" s="115">
        <f>SUM(BR17:BR17)</f>
        <v>0</v>
      </c>
    </row>
    <row r="19" spans="1:70" x14ac:dyDescent="0.2">
      <c r="N19" s="62" t="str">
        <f>IF(AND(N17&gt;=1,N17&lt;5),"HP4","-")</f>
        <v>-</v>
      </c>
      <c r="O19" s="62" t="str">
        <f>IF(O17&gt;=10,"HP4","-")</f>
        <v>-</v>
      </c>
      <c r="P19" s="62" t="str">
        <f>IF(P17&gt;=20,"HP4","-")</f>
        <v>-</v>
      </c>
      <c r="Q19" s="62" t="str">
        <f>IF(Q17&gt;=1,"HP5","-")</f>
        <v>-</v>
      </c>
      <c r="R19" s="62"/>
      <c r="S19" s="62"/>
      <c r="T19" s="62"/>
      <c r="U19" s="62"/>
      <c r="V19" s="62"/>
      <c r="W19" s="62" t="str">
        <f>IF(W17&gt;=0.1,"HP6","-")</f>
        <v>-</v>
      </c>
      <c r="X19" s="62" t="str">
        <f>IF(X17&gt;=0.25,"HP6","-")</f>
        <v>HP6</v>
      </c>
      <c r="Y19" s="62" t="str">
        <f>IF(Y17&gt;=5,"HP6","-")</f>
        <v>-</v>
      </c>
      <c r="Z19" s="62" t="str">
        <f>IF(Z17&gt;=25,"HP6","-")</f>
        <v>-</v>
      </c>
      <c r="AA19" s="62" t="str">
        <f>IF(AA17&gt;=0.25,"HP6","-")</f>
        <v>HP6</v>
      </c>
      <c r="AB19" s="62" t="str">
        <f>IF(AB17&gt;=2.5,"HP6","-")</f>
        <v>-</v>
      </c>
      <c r="AC19" s="62" t="str">
        <f>IF(AC17&gt;=15,"HP6","-")</f>
        <v>-</v>
      </c>
      <c r="AD19" s="62" t="str">
        <f>IF(AD17&gt;=55,"HP6","-")</f>
        <v>-</v>
      </c>
      <c r="AE19" s="62" t="str">
        <f>IF(AE17&gt;=0.1,"HP6","-")</f>
        <v>-</v>
      </c>
      <c r="AF19" s="62" t="str">
        <f>IF(AF17&gt;=0.5,"HP6","-")</f>
        <v>-</v>
      </c>
      <c r="AG19" s="62" t="str">
        <f>IF(AG17&gt;=3.5,"HP6","-")</f>
        <v>-</v>
      </c>
      <c r="AH19" s="62" t="str">
        <f>IF(AH17&gt;=22.5,"HP6","-")</f>
        <v>-</v>
      </c>
      <c r="AN19" s="136" t="str">
        <f>IF(AN18&gt;=5,"HP8","-")</f>
        <v>-</v>
      </c>
      <c r="AO19" s="136"/>
      <c r="AP19" s="136"/>
      <c r="AW19" s="137" t="str">
        <f>IF(AW18&gt;=0.1,"Eseguire Metodo di prova","-")</f>
        <v>-</v>
      </c>
      <c r="AX19" s="137"/>
      <c r="AY19" s="137"/>
      <c r="AZ19" s="137"/>
      <c r="BA19" s="137"/>
      <c r="BB19" s="137"/>
      <c r="BC19" s="137"/>
      <c r="BD19" s="137" t="str">
        <f>IF(BD18&gt;=0.1,"Eseguire Metodo di prova","-")</f>
        <v>Eseguire Metodo di prova</v>
      </c>
      <c r="BE19" s="137"/>
      <c r="BF19" s="137"/>
      <c r="BG19" s="67"/>
      <c r="BH19" s="67"/>
      <c r="BI19" s="67"/>
      <c r="BJ19" s="67"/>
      <c r="BK19" s="67"/>
      <c r="BL19" s="67"/>
      <c r="BM19" s="67"/>
      <c r="BN19" s="67"/>
      <c r="BO19" s="138" t="str">
        <f>IF(BO18&gt;=0.1,"Eseguire Metodo di prova","-")</f>
        <v>-</v>
      </c>
      <c r="BP19" s="138"/>
      <c r="BQ19" s="138"/>
      <c r="BR19" s="63"/>
    </row>
  </sheetData>
  <sheetProtection algorithmName="SHA-512" hashValue="p4hoo1I8DJB70zrn6i4/K6rrNI4m5QOnRNbe7bp3ZU9fy80AZJ/7HkuGq0IU63BaQgEEah52KthwUU0xqc9eWg==" saltValue="tQMpN5l/valzPNKdfLMjvw==" spinCount="100000" sheet="1" objects="1" scenarios="1"/>
  <sortState ref="A2:AK13">
    <sortCondition ref="A2:A13"/>
  </sortState>
  <mergeCells count="25">
    <mergeCell ref="BO1:BQ1"/>
    <mergeCell ref="BO3:BQ3"/>
    <mergeCell ref="BO18:BQ18"/>
    <mergeCell ref="AU1:AV1"/>
    <mergeCell ref="BD3:BF3"/>
    <mergeCell ref="BD1:BF1"/>
    <mergeCell ref="BD18:BF18"/>
    <mergeCell ref="BG1:BN1"/>
    <mergeCell ref="BG3:BN3"/>
    <mergeCell ref="AN19:AP19"/>
    <mergeCell ref="AW19:BC19"/>
    <mergeCell ref="BD19:BF19"/>
    <mergeCell ref="BO19:BQ19"/>
    <mergeCell ref="N1:P1"/>
    <mergeCell ref="Q1:V1"/>
    <mergeCell ref="W1:AH1"/>
    <mergeCell ref="AI1:AM1"/>
    <mergeCell ref="AN1:AP1"/>
    <mergeCell ref="AN3:AP3"/>
    <mergeCell ref="AN18:AP18"/>
    <mergeCell ref="AQ1:AR1"/>
    <mergeCell ref="AS1:AT1"/>
    <mergeCell ref="AW1:BC1"/>
    <mergeCell ref="AW3:BC3"/>
    <mergeCell ref="AW18:BC18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11.5703125" defaultRowHeight="12.75" x14ac:dyDescent="0.2"/>
  <cols>
    <col min="1" max="1" width="4.5703125" style="8" customWidth="1"/>
    <col min="2" max="2" width="24.140625" style="3" customWidth="1"/>
    <col min="3" max="3" width="20.5703125" style="3" customWidth="1"/>
    <col min="4" max="4" width="10.28515625" style="3" customWidth="1"/>
    <col min="5" max="5" width="36.85546875" style="3" customWidth="1"/>
    <col min="6" max="6" width="35.7109375" style="3" customWidth="1"/>
    <col min="7" max="7" width="26" style="3" customWidth="1"/>
    <col min="8" max="8" width="31.28515625" style="3" customWidth="1"/>
    <col min="9" max="9" width="21" style="3" customWidth="1"/>
    <col min="10" max="10" width="14.5703125" style="15" customWidth="1"/>
    <col min="11" max="11" width="14.5703125" style="16" customWidth="1"/>
    <col min="12" max="12" width="25.7109375" style="12" customWidth="1"/>
    <col min="13" max="13" width="12.28515625" style="17" customWidth="1"/>
    <col min="14" max="14" width="9.85546875" style="17" customWidth="1"/>
    <col min="15" max="18" width="10.140625" style="17" customWidth="1"/>
    <col min="19" max="30" width="11.5703125" style="17" customWidth="1"/>
    <col min="31" max="35" width="11.5703125" style="4" customWidth="1"/>
    <col min="36" max="16384" width="11.5703125" style="4"/>
  </cols>
  <sheetData>
    <row r="1" spans="1:41" x14ac:dyDescent="0.2">
      <c r="M1" s="150" t="s">
        <v>224</v>
      </c>
      <c r="N1" s="152"/>
      <c r="O1" s="152"/>
      <c r="P1" s="152"/>
      <c r="Q1" s="152"/>
      <c r="R1" s="151"/>
      <c r="S1" s="150" t="s">
        <v>226</v>
      </c>
      <c r="T1" s="152"/>
      <c r="U1" s="152"/>
      <c r="V1" s="152"/>
      <c r="W1" s="152"/>
      <c r="X1" s="152"/>
      <c r="Y1" s="44" t="s">
        <v>232</v>
      </c>
      <c r="Z1" s="150" t="s">
        <v>234</v>
      </c>
      <c r="AA1" s="151"/>
      <c r="AB1" s="150" t="s">
        <v>236</v>
      </c>
      <c r="AC1" s="152"/>
      <c r="AD1" s="151"/>
      <c r="AE1" s="55" t="s">
        <v>237</v>
      </c>
      <c r="AF1" s="150" t="s">
        <v>261</v>
      </c>
      <c r="AG1" s="151"/>
      <c r="AH1" s="55" t="s">
        <v>239</v>
      </c>
      <c r="AI1" s="44" t="s">
        <v>241</v>
      </c>
      <c r="AJ1" s="150" t="s">
        <v>242</v>
      </c>
      <c r="AK1" s="152"/>
      <c r="AL1" s="152"/>
      <c r="AM1" s="151"/>
    </row>
    <row r="2" spans="1:41" s="2" customFormat="1" ht="25.5" x14ac:dyDescent="0.2">
      <c r="A2" s="6" t="s">
        <v>260</v>
      </c>
      <c r="B2" s="1" t="s">
        <v>0</v>
      </c>
      <c r="C2" s="1" t="s">
        <v>4</v>
      </c>
      <c r="D2" s="1" t="s">
        <v>3</v>
      </c>
      <c r="E2" s="1" t="s">
        <v>1</v>
      </c>
      <c r="F2" s="1" t="s">
        <v>2</v>
      </c>
      <c r="G2" s="1" t="s">
        <v>5</v>
      </c>
      <c r="H2" s="1" t="s">
        <v>6</v>
      </c>
      <c r="I2" s="1" t="s">
        <v>103</v>
      </c>
      <c r="J2" s="13" t="s">
        <v>130</v>
      </c>
      <c r="K2" s="14" t="s">
        <v>131</v>
      </c>
      <c r="L2" s="59" t="s">
        <v>104</v>
      </c>
      <c r="M2" s="44" t="s">
        <v>218</v>
      </c>
      <c r="N2" s="51" t="s">
        <v>219</v>
      </c>
      <c r="O2" s="51" t="s">
        <v>220</v>
      </c>
      <c r="P2" s="51" t="s">
        <v>221</v>
      </c>
      <c r="Q2" s="51" t="s">
        <v>222</v>
      </c>
      <c r="R2" s="45" t="s">
        <v>223</v>
      </c>
      <c r="S2" s="44" t="s">
        <v>218</v>
      </c>
      <c r="T2" s="51" t="s">
        <v>219</v>
      </c>
      <c r="U2" s="51" t="s">
        <v>220</v>
      </c>
      <c r="V2" s="51" t="s">
        <v>221</v>
      </c>
      <c r="W2" s="51" t="s">
        <v>222</v>
      </c>
      <c r="X2" s="51" t="s">
        <v>223</v>
      </c>
      <c r="Y2" s="44" t="s">
        <v>233</v>
      </c>
      <c r="Z2" s="44" t="s">
        <v>233</v>
      </c>
      <c r="AA2" s="45" t="s">
        <v>129</v>
      </c>
      <c r="AB2" s="44" t="s">
        <v>233</v>
      </c>
      <c r="AC2" s="51" t="s">
        <v>129</v>
      </c>
      <c r="AD2" s="45" t="s">
        <v>27</v>
      </c>
      <c r="AE2" s="55" t="s">
        <v>238</v>
      </c>
      <c r="AF2" s="2" t="s">
        <v>238</v>
      </c>
      <c r="AG2" s="45" t="s">
        <v>233</v>
      </c>
      <c r="AH2" s="55" t="s">
        <v>240</v>
      </c>
      <c r="AI2" s="44" t="s">
        <v>16</v>
      </c>
      <c r="AJ2" s="34" t="s">
        <v>16</v>
      </c>
      <c r="AK2" s="35" t="s">
        <v>233</v>
      </c>
      <c r="AL2" s="35" t="s">
        <v>129</v>
      </c>
      <c r="AM2" s="36" t="s">
        <v>27</v>
      </c>
    </row>
    <row r="3" spans="1:41" s="2" customFormat="1" x14ac:dyDescent="0.2">
      <c r="A3" s="6"/>
      <c r="B3" s="1"/>
      <c r="C3" s="1"/>
      <c r="D3" s="1"/>
      <c r="E3" s="1"/>
      <c r="F3" s="1"/>
      <c r="G3" s="1"/>
      <c r="H3" s="1"/>
      <c r="I3" s="1"/>
      <c r="J3" s="13"/>
      <c r="K3" s="14"/>
      <c r="L3" s="53" t="s">
        <v>231</v>
      </c>
      <c r="M3" s="43" t="s">
        <v>230</v>
      </c>
      <c r="N3" s="42" t="s">
        <v>230</v>
      </c>
      <c r="O3" s="42" t="s">
        <v>230</v>
      </c>
      <c r="P3" s="42" t="s">
        <v>230</v>
      </c>
      <c r="Q3" s="42" t="s">
        <v>230</v>
      </c>
      <c r="R3" s="42" t="s">
        <v>230</v>
      </c>
      <c r="S3" s="43" t="s">
        <v>227</v>
      </c>
      <c r="T3" s="42" t="s">
        <v>228</v>
      </c>
      <c r="U3" s="42" t="s">
        <v>229</v>
      </c>
      <c r="V3" s="42" t="s">
        <v>229</v>
      </c>
      <c r="W3" s="42" t="s">
        <v>229</v>
      </c>
      <c r="X3" s="42" t="s">
        <v>229</v>
      </c>
      <c r="Y3" s="43" t="s">
        <v>183</v>
      </c>
      <c r="Z3" s="145" t="s">
        <v>183</v>
      </c>
      <c r="AA3" s="164"/>
      <c r="AB3" s="168" t="s">
        <v>235</v>
      </c>
      <c r="AC3" s="169"/>
      <c r="AD3" s="170"/>
      <c r="AE3" s="56" t="s">
        <v>235</v>
      </c>
      <c r="AF3" s="168" t="s">
        <v>235</v>
      </c>
      <c r="AG3" s="170"/>
      <c r="AH3" s="56" t="s">
        <v>235</v>
      </c>
      <c r="AI3" s="46" t="s">
        <v>235</v>
      </c>
      <c r="AJ3" s="145" t="s">
        <v>235</v>
      </c>
      <c r="AK3" s="146"/>
      <c r="AL3" s="146"/>
      <c r="AM3" s="164"/>
    </row>
    <row r="4" spans="1:41" s="2" customFormat="1" x14ac:dyDescent="0.2">
      <c r="A4" s="6"/>
      <c r="B4" s="1"/>
      <c r="C4" s="1"/>
      <c r="D4" s="1"/>
      <c r="E4" s="1"/>
      <c r="F4" s="1"/>
      <c r="G4" s="1"/>
      <c r="H4" s="1"/>
      <c r="I4" s="1"/>
      <c r="J4" s="28"/>
      <c r="K4" s="131">
        <f>J4/10000</f>
        <v>0</v>
      </c>
      <c r="L4" s="10"/>
      <c r="M4" s="73" t="str">
        <f>IF(K4&gt;=25,"HP14","-")</f>
        <v>-</v>
      </c>
      <c r="N4" s="74" t="str">
        <f>IF(K4&gt;=2.5,"HP14","-")</f>
        <v>-</v>
      </c>
      <c r="O4" s="74" t="str">
        <f>IF(K4&gt;=0.25,"HP14","-")</f>
        <v>-</v>
      </c>
      <c r="P4" s="93"/>
      <c r="Q4" s="93"/>
      <c r="R4" s="94"/>
      <c r="S4" s="73" t="str">
        <f>IF(K4&gt;=0.25,"HP14","-")</f>
        <v>-</v>
      </c>
      <c r="T4" s="74" t="str">
        <f>IF(K4&gt;=2.5,"HP14","-")</f>
        <v>-</v>
      </c>
      <c r="U4" s="74" t="str">
        <f>IF(K4&gt;=25,"HP14","-")</f>
        <v>-</v>
      </c>
      <c r="V4" s="74" t="str">
        <f>IF(K4&gt;=25,"HP14","-")</f>
        <v>-</v>
      </c>
      <c r="W4" s="74" t="str">
        <f>IF(K4&gt;=25,"HP14","-")</f>
        <v>-</v>
      </c>
      <c r="X4" s="74" t="str">
        <f>IF(K4&gt;=25,"HP14","-")</f>
        <v>-</v>
      </c>
      <c r="Y4" s="98">
        <f>K4/25</f>
        <v>0</v>
      </c>
      <c r="Z4" s="98">
        <f>K4/2.5</f>
        <v>0</v>
      </c>
      <c r="AA4" s="100">
        <f>K4/25</f>
        <v>0</v>
      </c>
      <c r="AB4" s="98">
        <f>K4/0.25</f>
        <v>0</v>
      </c>
      <c r="AC4" s="99">
        <f>K4/2.5</f>
        <v>0</v>
      </c>
      <c r="AD4" s="100">
        <f>K4/25</f>
        <v>0</v>
      </c>
      <c r="AE4" s="116">
        <f>K4/25</f>
        <v>0</v>
      </c>
      <c r="AF4" s="98">
        <f>K4/25</f>
        <v>0</v>
      </c>
      <c r="AG4" s="100">
        <f>K4/25</f>
        <v>0</v>
      </c>
      <c r="AH4" s="116">
        <f>K4/25</f>
        <v>0</v>
      </c>
      <c r="AI4" s="98">
        <f>K4/25</f>
        <v>0</v>
      </c>
      <c r="AJ4" s="98">
        <f>K4/25</f>
        <v>0</v>
      </c>
      <c r="AK4" s="99">
        <f>K4/25</f>
        <v>0</v>
      </c>
      <c r="AL4" s="99">
        <f>K4/25</f>
        <v>0</v>
      </c>
      <c r="AM4" s="100">
        <f>K4/25</f>
        <v>0</v>
      </c>
    </row>
    <row r="5" spans="1:41" x14ac:dyDescent="0.2">
      <c r="A5" s="7">
        <v>1</v>
      </c>
      <c r="B5" s="3" t="s">
        <v>44</v>
      </c>
      <c r="C5" s="3" t="s">
        <v>48</v>
      </c>
      <c r="D5" s="3" t="s">
        <v>47</v>
      </c>
      <c r="E5" s="3" t="s">
        <v>45</v>
      </c>
      <c r="F5" s="3" t="s">
        <v>46</v>
      </c>
      <c r="G5" s="3" t="s">
        <v>49</v>
      </c>
      <c r="I5" s="3" t="s">
        <v>128</v>
      </c>
      <c r="J5" s="72">
        <v>1100</v>
      </c>
      <c r="K5" s="132">
        <f>J5/10000</f>
        <v>0.11</v>
      </c>
      <c r="L5" s="5"/>
      <c r="M5" s="82"/>
      <c r="N5" s="84"/>
      <c r="O5" s="84"/>
      <c r="P5" s="84"/>
      <c r="Q5" s="84"/>
      <c r="R5" s="83"/>
      <c r="S5" s="82"/>
      <c r="T5" s="84"/>
      <c r="U5" s="84"/>
      <c r="V5" s="84"/>
      <c r="W5" s="84"/>
      <c r="X5" s="84"/>
      <c r="Y5" s="82"/>
      <c r="Z5" s="82"/>
      <c r="AA5" s="83"/>
      <c r="AB5" s="82"/>
      <c r="AC5" s="84"/>
      <c r="AD5" s="83"/>
      <c r="AE5" s="86"/>
      <c r="AF5" s="85"/>
      <c r="AG5" s="85"/>
      <c r="AH5" s="86"/>
      <c r="AI5" s="82"/>
      <c r="AJ5" s="82"/>
      <c r="AK5" s="84"/>
      <c r="AL5" s="84"/>
      <c r="AM5" s="83"/>
    </row>
    <row r="6" spans="1:41" ht="25.5" x14ac:dyDescent="0.2">
      <c r="A6" s="7">
        <v>2</v>
      </c>
      <c r="B6" s="3" t="s">
        <v>33</v>
      </c>
      <c r="C6" s="3" t="s">
        <v>36</v>
      </c>
      <c r="D6" s="3" t="s">
        <v>35</v>
      </c>
      <c r="E6" s="3" t="s">
        <v>114</v>
      </c>
      <c r="F6" s="3" t="s">
        <v>34</v>
      </c>
      <c r="G6" s="3" t="s">
        <v>50</v>
      </c>
      <c r="I6" s="3" t="s">
        <v>108</v>
      </c>
      <c r="J6" s="72">
        <v>1110</v>
      </c>
      <c r="K6" s="111">
        <f t="shared" ref="K6:K16" si="0">J6/10000</f>
        <v>0.111</v>
      </c>
      <c r="L6" s="5" t="s">
        <v>106</v>
      </c>
      <c r="M6" s="82"/>
      <c r="N6" s="84"/>
      <c r="O6" s="84"/>
      <c r="P6" s="84"/>
      <c r="Q6" s="84"/>
      <c r="R6" s="83"/>
      <c r="S6" s="73" t="str">
        <f>IF(K6&gt;=0.25,"HP14","-")</f>
        <v>-</v>
      </c>
      <c r="T6" s="84"/>
      <c r="U6" s="84"/>
      <c r="V6" s="84"/>
      <c r="W6" s="84"/>
      <c r="X6" s="84"/>
      <c r="Y6" s="39">
        <f>K6/25</f>
        <v>4.4400000000000004E-3</v>
      </c>
      <c r="Z6" s="117">
        <f>K6/2.5</f>
        <v>4.4400000000000002E-2</v>
      </c>
      <c r="AA6" s="118"/>
      <c r="AB6" s="123">
        <f>K6/0.25</f>
        <v>0.44400000000000001</v>
      </c>
      <c r="AC6" s="124"/>
      <c r="AD6" s="125"/>
      <c r="AE6" s="86"/>
      <c r="AF6" s="85"/>
      <c r="AG6" s="33">
        <f>K6/25</f>
        <v>4.4400000000000004E-3</v>
      </c>
      <c r="AH6" s="86"/>
      <c r="AI6" s="82"/>
      <c r="AJ6" s="82"/>
      <c r="AK6" s="37">
        <f>K6/25</f>
        <v>4.4400000000000004E-3</v>
      </c>
      <c r="AL6" s="50"/>
      <c r="AM6" s="83"/>
    </row>
    <row r="7" spans="1:41" ht="51" x14ac:dyDescent="0.2">
      <c r="A7" s="7">
        <v>3</v>
      </c>
      <c r="B7" s="3" t="s">
        <v>60</v>
      </c>
      <c r="C7" s="3" t="s">
        <v>64</v>
      </c>
      <c r="D7" s="3" t="s">
        <v>63</v>
      </c>
      <c r="E7" s="3" t="s">
        <v>61</v>
      </c>
      <c r="F7" s="3" t="s">
        <v>62</v>
      </c>
      <c r="G7" s="3" t="s">
        <v>65</v>
      </c>
      <c r="H7" s="3" t="s">
        <v>115</v>
      </c>
      <c r="I7" s="3" t="s">
        <v>116</v>
      </c>
      <c r="J7" s="72">
        <v>1120</v>
      </c>
      <c r="K7" s="111">
        <f t="shared" si="0"/>
        <v>0.112</v>
      </c>
      <c r="L7" s="5" t="s">
        <v>106</v>
      </c>
      <c r="M7" s="82"/>
      <c r="N7" s="84"/>
      <c r="O7" s="84"/>
      <c r="P7" s="84"/>
      <c r="Q7" s="84"/>
      <c r="R7" s="83"/>
      <c r="S7" s="73" t="str">
        <f>IF(K7&gt;=0.25,"HP14","-")</f>
        <v>-</v>
      </c>
      <c r="T7" s="84"/>
      <c r="U7" s="84"/>
      <c r="V7" s="84"/>
      <c r="W7" s="84"/>
      <c r="X7" s="84"/>
      <c r="Y7" s="39">
        <f>K7/25</f>
        <v>4.4800000000000005E-3</v>
      </c>
      <c r="Z7" s="117">
        <f>K7/2.5</f>
        <v>4.48E-2</v>
      </c>
      <c r="AA7" s="118"/>
      <c r="AB7" s="123">
        <f>K7/0.25</f>
        <v>0.44800000000000001</v>
      </c>
      <c r="AC7" s="124"/>
      <c r="AD7" s="125"/>
      <c r="AE7" s="86"/>
      <c r="AF7" s="85"/>
      <c r="AG7" s="33">
        <f>K7/25</f>
        <v>4.4800000000000005E-3</v>
      </c>
      <c r="AH7" s="86"/>
      <c r="AI7" s="82"/>
      <c r="AJ7" s="82"/>
      <c r="AK7" s="37">
        <f>K7/25</f>
        <v>4.4800000000000005E-3</v>
      </c>
      <c r="AL7" s="50"/>
      <c r="AM7" s="83"/>
    </row>
    <row r="8" spans="1:41" ht="38.25" x14ac:dyDescent="0.2">
      <c r="A8" s="7">
        <v>4</v>
      </c>
      <c r="B8" s="3" t="s">
        <v>19</v>
      </c>
      <c r="C8" s="3" t="s">
        <v>22</v>
      </c>
      <c r="D8" s="3" t="s">
        <v>21</v>
      </c>
      <c r="E8" s="3" t="s">
        <v>117</v>
      </c>
      <c r="F8" s="3" t="s">
        <v>20</v>
      </c>
      <c r="G8" s="3" t="s">
        <v>23</v>
      </c>
      <c r="H8" s="3" t="s">
        <v>118</v>
      </c>
      <c r="I8" s="3" t="s">
        <v>119</v>
      </c>
      <c r="J8" s="72">
        <v>1130</v>
      </c>
      <c r="K8" s="111">
        <f t="shared" si="0"/>
        <v>0.113</v>
      </c>
      <c r="L8" s="5" t="s">
        <v>106</v>
      </c>
      <c r="M8" s="82"/>
      <c r="N8" s="84"/>
      <c r="O8" s="84"/>
      <c r="P8" s="84"/>
      <c r="Q8" s="84"/>
      <c r="R8" s="83"/>
      <c r="S8" s="73" t="str">
        <f>IF(K8&gt;=0.25,"HP14","-")</f>
        <v>-</v>
      </c>
      <c r="T8" s="84"/>
      <c r="U8" s="84"/>
      <c r="V8" s="84"/>
      <c r="W8" s="84"/>
      <c r="X8" s="84"/>
      <c r="Y8" s="39">
        <f>K8/25</f>
        <v>4.5199999999999997E-3</v>
      </c>
      <c r="Z8" s="117">
        <f>K8/2.5</f>
        <v>4.5200000000000004E-2</v>
      </c>
      <c r="AA8" s="118"/>
      <c r="AB8" s="123">
        <f>K8/0.25</f>
        <v>0.45200000000000001</v>
      </c>
      <c r="AC8" s="124"/>
      <c r="AD8" s="125"/>
      <c r="AE8" s="86"/>
      <c r="AF8" s="85"/>
      <c r="AG8" s="33">
        <f>K8/25</f>
        <v>4.5199999999999997E-3</v>
      </c>
      <c r="AH8" s="86"/>
      <c r="AI8" s="82"/>
      <c r="AJ8" s="82"/>
      <c r="AK8" s="37">
        <f>K8/25</f>
        <v>4.5199999999999997E-3</v>
      </c>
      <c r="AL8" s="50"/>
      <c r="AM8" s="83"/>
    </row>
    <row r="9" spans="1:41" ht="51" x14ac:dyDescent="0.2">
      <c r="A9" s="7">
        <v>5</v>
      </c>
      <c r="B9" s="3" t="s">
        <v>95</v>
      </c>
      <c r="C9" s="3" t="s">
        <v>99</v>
      </c>
      <c r="D9" s="3" t="s">
        <v>98</v>
      </c>
      <c r="E9" s="3" t="s">
        <v>96</v>
      </c>
      <c r="F9" s="3" t="s">
        <v>97</v>
      </c>
      <c r="G9" s="3" t="s">
        <v>93</v>
      </c>
      <c r="H9" s="3" t="s">
        <v>109</v>
      </c>
      <c r="I9" s="3" t="s">
        <v>113</v>
      </c>
      <c r="J9" s="72">
        <v>1140</v>
      </c>
      <c r="K9" s="111">
        <f t="shared" si="0"/>
        <v>0.114</v>
      </c>
      <c r="L9" s="5" t="s">
        <v>225</v>
      </c>
      <c r="M9" s="73" t="str">
        <f>IF(K9&gt;=25,"HP14","-")</f>
        <v>-</v>
      </c>
      <c r="N9" s="74" t="str">
        <f>IF(K9&gt;=2.5,"HP14","-")</f>
        <v>-</v>
      </c>
      <c r="O9" s="74" t="str">
        <f>IF(K9&gt;=0.25,"HP14","-")</f>
        <v>-</v>
      </c>
      <c r="P9" s="84"/>
      <c r="Q9" s="84"/>
      <c r="R9" s="83"/>
      <c r="S9" s="80"/>
      <c r="T9" s="81"/>
      <c r="U9" s="81"/>
      <c r="V9" s="84"/>
      <c r="W9" s="84"/>
      <c r="X9" s="84"/>
      <c r="Y9" s="52"/>
      <c r="Z9" s="119"/>
      <c r="AA9" s="118"/>
      <c r="AB9" s="126"/>
      <c r="AC9" s="124"/>
      <c r="AD9" s="125"/>
      <c r="AE9" s="86"/>
      <c r="AF9" s="85"/>
      <c r="AG9" s="17"/>
      <c r="AH9" s="86"/>
      <c r="AI9" s="82"/>
      <c r="AJ9" s="82"/>
      <c r="AK9" s="50"/>
      <c r="AL9" s="50"/>
      <c r="AM9" s="83"/>
    </row>
    <row r="10" spans="1:41" ht="51" x14ac:dyDescent="0.2">
      <c r="A10" s="7">
        <v>6</v>
      </c>
      <c r="B10" s="3" t="s">
        <v>87</v>
      </c>
      <c r="C10" s="3" t="s">
        <v>11</v>
      </c>
      <c r="D10" s="3" t="s">
        <v>11</v>
      </c>
      <c r="E10" s="3" t="s">
        <v>88</v>
      </c>
      <c r="F10" s="3" t="s">
        <v>89</v>
      </c>
      <c r="G10" s="3" t="s">
        <v>90</v>
      </c>
      <c r="H10" s="3" t="s">
        <v>124</v>
      </c>
      <c r="I10" s="3" t="s">
        <v>125</v>
      </c>
      <c r="J10" s="72">
        <v>1150</v>
      </c>
      <c r="K10" s="111">
        <f t="shared" si="0"/>
        <v>0.115</v>
      </c>
      <c r="L10" s="5" t="s">
        <v>106</v>
      </c>
      <c r="M10" s="82"/>
      <c r="N10" s="84"/>
      <c r="O10" s="84"/>
      <c r="P10" s="84"/>
      <c r="Q10" s="84"/>
      <c r="R10" s="83"/>
      <c r="S10" s="73" t="str">
        <f>IF(K10&gt;=0.25,"HP14","-")</f>
        <v>-</v>
      </c>
      <c r="T10" s="95"/>
      <c r="U10" s="95"/>
      <c r="V10" s="84"/>
      <c r="W10" s="84"/>
      <c r="X10" s="84"/>
      <c r="Y10" s="117">
        <f>K10/25</f>
        <v>4.5999999999999999E-3</v>
      </c>
      <c r="Z10" s="123">
        <f>K10/2.5</f>
        <v>4.5999999999999999E-2</v>
      </c>
      <c r="AA10" s="118"/>
      <c r="AB10" s="134">
        <f>K10/0.25</f>
        <v>0.46</v>
      </c>
      <c r="AC10" s="124"/>
      <c r="AD10" s="127"/>
      <c r="AE10" s="86"/>
      <c r="AF10" s="85"/>
      <c r="AG10" s="120">
        <f>K10/25</f>
        <v>4.5999999999999999E-3</v>
      </c>
      <c r="AH10" s="86"/>
      <c r="AI10" s="82"/>
      <c r="AJ10" s="82"/>
      <c r="AK10" s="133">
        <f>K10/25</f>
        <v>4.5999999999999999E-3</v>
      </c>
      <c r="AL10" s="50"/>
      <c r="AM10" s="83"/>
    </row>
    <row r="11" spans="1:41" ht="38.25" x14ac:dyDescent="0.2">
      <c r="A11" s="7">
        <v>7</v>
      </c>
      <c r="B11" s="3" t="s">
        <v>74</v>
      </c>
      <c r="C11" s="3" t="s">
        <v>78</v>
      </c>
      <c r="D11" s="3" t="s">
        <v>77</v>
      </c>
      <c r="E11" s="3" t="s">
        <v>75</v>
      </c>
      <c r="F11" s="3" t="s">
        <v>76</v>
      </c>
      <c r="G11" s="3" t="s">
        <v>71</v>
      </c>
      <c r="H11" s="3" t="s">
        <v>121</v>
      </c>
      <c r="I11" s="3" t="s">
        <v>120</v>
      </c>
      <c r="J11" s="72">
        <v>1160</v>
      </c>
      <c r="K11" s="111">
        <f t="shared" si="0"/>
        <v>0.11600000000000001</v>
      </c>
      <c r="L11" s="5" t="s">
        <v>106</v>
      </c>
      <c r="M11" s="82"/>
      <c r="N11" s="84"/>
      <c r="O11" s="84"/>
      <c r="P11" s="84"/>
      <c r="Q11" s="84"/>
      <c r="R11" s="83"/>
      <c r="S11" s="73" t="str">
        <f>IF(K11&gt;=0.25,"HP14","-")</f>
        <v>-</v>
      </c>
      <c r="T11" s="95"/>
      <c r="U11" s="95"/>
      <c r="V11" s="84"/>
      <c r="W11" s="84"/>
      <c r="X11" s="84"/>
      <c r="Y11" s="39">
        <f>K11/25</f>
        <v>4.64E-3</v>
      </c>
      <c r="Z11" s="117">
        <f>K11/2.5</f>
        <v>4.6400000000000004E-2</v>
      </c>
      <c r="AA11" s="118"/>
      <c r="AB11" s="123">
        <f>K11/0.25</f>
        <v>0.46400000000000002</v>
      </c>
      <c r="AC11" s="124"/>
      <c r="AD11" s="125"/>
      <c r="AE11" s="86"/>
      <c r="AF11" s="85"/>
      <c r="AG11" s="33">
        <f>K11/25</f>
        <v>4.64E-3</v>
      </c>
      <c r="AH11" s="86"/>
      <c r="AI11" s="82"/>
      <c r="AJ11" s="82"/>
      <c r="AK11" s="37">
        <f>K11/25</f>
        <v>4.64E-3</v>
      </c>
      <c r="AL11" s="129"/>
      <c r="AM11" s="96"/>
    </row>
    <row r="12" spans="1:41" ht="63.75" x14ac:dyDescent="0.2">
      <c r="A12" s="7">
        <v>8</v>
      </c>
      <c r="B12" s="3" t="s">
        <v>55</v>
      </c>
      <c r="C12" s="3" t="s">
        <v>58</v>
      </c>
      <c r="D12" s="3" t="s">
        <v>57</v>
      </c>
      <c r="E12" s="3" t="s">
        <v>110</v>
      </c>
      <c r="F12" s="3" t="s">
        <v>56</v>
      </c>
      <c r="G12" s="3" t="s">
        <v>59</v>
      </c>
      <c r="H12" s="3" t="s">
        <v>111</v>
      </c>
      <c r="I12" s="3" t="s">
        <v>112</v>
      </c>
      <c r="J12" s="72">
        <v>1170</v>
      </c>
      <c r="K12" s="111">
        <f t="shared" si="0"/>
        <v>0.11700000000000001</v>
      </c>
      <c r="L12" s="5" t="s">
        <v>225</v>
      </c>
      <c r="M12" s="73" t="str">
        <f>IF(K12&gt;=25,"HP14","-")</f>
        <v>-</v>
      </c>
      <c r="N12" s="74" t="str">
        <f>IF(K12&gt;=2.5,"HP14","-")</f>
        <v>-</v>
      </c>
      <c r="O12" s="74" t="str">
        <f>IF(K12&gt;=0.25,"HP14","-")</f>
        <v>-</v>
      </c>
      <c r="P12" s="84"/>
      <c r="Q12" s="84"/>
      <c r="R12" s="83"/>
      <c r="S12" s="80"/>
      <c r="T12" s="81"/>
      <c r="U12" s="81"/>
      <c r="V12" s="84"/>
      <c r="W12" s="84"/>
      <c r="X12" s="84"/>
      <c r="Y12" s="52"/>
      <c r="Z12" s="119"/>
      <c r="AA12" s="118"/>
      <c r="AB12" s="126"/>
      <c r="AC12" s="124"/>
      <c r="AD12" s="125"/>
      <c r="AE12" s="86"/>
      <c r="AF12" s="85"/>
      <c r="AG12" s="17"/>
      <c r="AH12" s="86"/>
      <c r="AI12" s="82"/>
      <c r="AJ12" s="82"/>
      <c r="AK12" s="50"/>
      <c r="AL12" s="50"/>
      <c r="AM12" s="83"/>
      <c r="AN12"/>
      <c r="AO12"/>
    </row>
    <row r="13" spans="1:41" ht="51" x14ac:dyDescent="0.2">
      <c r="A13" s="7">
        <v>9</v>
      </c>
      <c r="B13" s="3" t="s">
        <v>28</v>
      </c>
      <c r="C13" s="3" t="s">
        <v>32</v>
      </c>
      <c r="D13" s="3" t="s">
        <v>31</v>
      </c>
      <c r="E13" s="3" t="s">
        <v>29</v>
      </c>
      <c r="F13" s="3" t="s">
        <v>30</v>
      </c>
      <c r="G13" s="3" t="s">
        <v>93</v>
      </c>
      <c r="H13" s="3" t="s">
        <v>109</v>
      </c>
      <c r="I13" s="3" t="s">
        <v>113</v>
      </c>
      <c r="J13" s="72">
        <v>1180</v>
      </c>
      <c r="K13" s="111">
        <f t="shared" si="0"/>
        <v>0.11799999999999999</v>
      </c>
      <c r="L13" s="5" t="s">
        <v>225</v>
      </c>
      <c r="M13" s="73" t="str">
        <f>IF(K13&gt;=25,"HP14","-")</f>
        <v>-</v>
      </c>
      <c r="N13" s="74" t="str">
        <f>IF(K13&gt;=2.5,"HP14","-")</f>
        <v>-</v>
      </c>
      <c r="O13" s="74" t="str">
        <f>IF(K13&gt;=0.25,"HP14","-")</f>
        <v>-</v>
      </c>
      <c r="P13" s="84"/>
      <c r="Q13" s="84"/>
      <c r="R13" s="83"/>
      <c r="S13" s="80"/>
      <c r="T13" s="81"/>
      <c r="U13" s="81"/>
      <c r="V13" s="84"/>
      <c r="W13" s="84"/>
      <c r="X13" s="84"/>
      <c r="Y13" s="52"/>
      <c r="Z13" s="119"/>
      <c r="AA13" s="118"/>
      <c r="AB13" s="126"/>
      <c r="AC13" s="124"/>
      <c r="AD13" s="125"/>
      <c r="AE13" s="86"/>
      <c r="AF13" s="85"/>
      <c r="AG13" s="17"/>
      <c r="AH13" s="86"/>
      <c r="AI13" s="82"/>
      <c r="AJ13" s="82"/>
      <c r="AK13" s="50"/>
      <c r="AL13" s="50"/>
      <c r="AM13" s="83"/>
    </row>
    <row r="14" spans="1:41" ht="25.5" x14ac:dyDescent="0.2">
      <c r="A14" s="7">
        <v>10</v>
      </c>
      <c r="B14" s="3" t="s">
        <v>38</v>
      </c>
      <c r="C14" s="3" t="s">
        <v>42</v>
      </c>
      <c r="D14" s="3" t="s">
        <v>41</v>
      </c>
      <c r="E14" s="3" t="s">
        <v>39</v>
      </c>
      <c r="F14" s="3" t="s">
        <v>40</v>
      </c>
      <c r="G14" s="3" t="s">
        <v>50</v>
      </c>
      <c r="I14" s="3" t="s">
        <v>108</v>
      </c>
      <c r="J14" s="72">
        <v>1190</v>
      </c>
      <c r="K14" s="111">
        <f t="shared" si="0"/>
        <v>0.11899999999999999</v>
      </c>
      <c r="L14" s="5" t="s">
        <v>106</v>
      </c>
      <c r="M14" s="82"/>
      <c r="N14" s="84"/>
      <c r="O14" s="84"/>
      <c r="P14" s="84"/>
      <c r="Q14" s="84"/>
      <c r="R14" s="83"/>
      <c r="S14" s="73" t="str">
        <f>IF(K14&gt;=0.25,"HP14","-")</f>
        <v>-</v>
      </c>
      <c r="T14" s="95"/>
      <c r="U14" s="95"/>
      <c r="V14" s="84"/>
      <c r="W14" s="84"/>
      <c r="X14" s="84"/>
      <c r="Y14" s="39">
        <f>K14/25</f>
        <v>4.7599999999999995E-3</v>
      </c>
      <c r="Z14" s="117">
        <f>K14/2.5</f>
        <v>4.7599999999999996E-2</v>
      </c>
      <c r="AA14" s="118"/>
      <c r="AB14" s="123">
        <f>K14/0.25</f>
        <v>0.47599999999999998</v>
      </c>
      <c r="AC14" s="124"/>
      <c r="AD14" s="125"/>
      <c r="AE14" s="86"/>
      <c r="AF14" s="85"/>
      <c r="AG14" s="33">
        <f>K14/25</f>
        <v>4.7599999999999995E-3</v>
      </c>
      <c r="AH14" s="86"/>
      <c r="AI14" s="82"/>
      <c r="AJ14" s="82"/>
      <c r="AK14" s="37">
        <f>K14/25</f>
        <v>4.7599999999999995E-3</v>
      </c>
      <c r="AL14" s="50"/>
      <c r="AM14" s="83"/>
      <c r="AN14"/>
    </row>
    <row r="15" spans="1:41" ht="25.5" x14ac:dyDescent="0.2">
      <c r="A15" s="7">
        <v>11</v>
      </c>
      <c r="B15" s="3" t="s">
        <v>80</v>
      </c>
      <c r="C15" s="3" t="s">
        <v>83</v>
      </c>
      <c r="D15" s="3" t="s">
        <v>82</v>
      </c>
      <c r="E15" s="3" t="s">
        <v>122</v>
      </c>
      <c r="F15" s="3" t="s">
        <v>81</v>
      </c>
      <c r="G15" s="3" t="s">
        <v>84</v>
      </c>
      <c r="I15" s="3" t="s">
        <v>123</v>
      </c>
      <c r="J15" s="72">
        <v>1200</v>
      </c>
      <c r="K15" s="132">
        <f t="shared" si="0"/>
        <v>0.12</v>
      </c>
      <c r="L15" s="5" t="s">
        <v>107</v>
      </c>
      <c r="M15" s="82"/>
      <c r="N15" s="84"/>
      <c r="O15" s="84"/>
      <c r="P15" s="84"/>
      <c r="Q15" s="84"/>
      <c r="R15" s="83"/>
      <c r="S15" s="97"/>
      <c r="T15" s="74" t="str">
        <f>IF(K15&gt;=2.5,"HP14","-")</f>
        <v>-</v>
      </c>
      <c r="U15" s="95"/>
      <c r="V15" s="84"/>
      <c r="W15" s="84"/>
      <c r="X15" s="84"/>
      <c r="Y15" s="52"/>
      <c r="Z15" s="119"/>
      <c r="AA15" s="120">
        <f>K15/25</f>
        <v>4.7999999999999996E-3</v>
      </c>
      <c r="AB15" s="126"/>
      <c r="AC15" s="107">
        <f>K15/2.5</f>
        <v>4.8000000000000001E-2</v>
      </c>
      <c r="AD15" s="125"/>
      <c r="AE15" s="86"/>
      <c r="AF15" s="85"/>
      <c r="AG15" s="17"/>
      <c r="AH15" s="86"/>
      <c r="AI15" s="82"/>
      <c r="AJ15" s="82"/>
      <c r="AK15" s="32"/>
      <c r="AL15" s="133">
        <f>K15/25</f>
        <v>4.7999999999999996E-3</v>
      </c>
      <c r="AM15" s="83"/>
    </row>
    <row r="16" spans="1:41" ht="38.25" x14ac:dyDescent="0.2">
      <c r="A16" s="7">
        <v>12</v>
      </c>
      <c r="B16" s="3" t="s">
        <v>69</v>
      </c>
      <c r="C16" s="3" t="s">
        <v>11</v>
      </c>
      <c r="D16" s="3" t="s">
        <v>11</v>
      </c>
      <c r="E16" s="3" t="s">
        <v>70</v>
      </c>
      <c r="F16" s="3" t="s">
        <v>43</v>
      </c>
      <c r="G16" s="3" t="s">
        <v>12</v>
      </c>
      <c r="H16" s="3" t="s">
        <v>126</v>
      </c>
      <c r="I16" s="3" t="s">
        <v>127</v>
      </c>
      <c r="J16" s="72">
        <v>1210</v>
      </c>
      <c r="K16" s="111">
        <f t="shared" si="0"/>
        <v>0.121</v>
      </c>
      <c r="L16" s="5" t="s">
        <v>106</v>
      </c>
      <c r="M16" s="82"/>
      <c r="N16" s="84"/>
      <c r="O16" s="84"/>
      <c r="P16" s="84"/>
      <c r="Q16" s="84"/>
      <c r="R16" s="83"/>
      <c r="S16" s="73" t="str">
        <f>IF(K16&gt;=0.25,"HP14","-")</f>
        <v>-</v>
      </c>
      <c r="T16" s="95"/>
      <c r="U16" s="95"/>
      <c r="V16" s="84"/>
      <c r="W16" s="84"/>
      <c r="X16" s="84"/>
      <c r="Y16" s="39">
        <f>K16/25</f>
        <v>4.8399999999999997E-3</v>
      </c>
      <c r="Z16" s="117">
        <f>K16/2.5</f>
        <v>4.8399999999999999E-2</v>
      </c>
      <c r="AA16" s="118"/>
      <c r="AB16" s="123">
        <f>K16/0.25</f>
        <v>0.48399999999999999</v>
      </c>
      <c r="AC16" s="124"/>
      <c r="AD16" s="125"/>
      <c r="AE16" s="86"/>
      <c r="AF16" s="85"/>
      <c r="AG16" s="33">
        <f>K16/25</f>
        <v>4.8399999999999997E-3</v>
      </c>
      <c r="AH16" s="86"/>
      <c r="AI16" s="82"/>
      <c r="AJ16" s="82"/>
      <c r="AK16" s="37">
        <f>K16/25</f>
        <v>4.8399999999999997E-3</v>
      </c>
      <c r="AL16" s="50"/>
      <c r="AM16" s="83"/>
    </row>
    <row r="17" spans="10:39" x14ac:dyDescent="0.2">
      <c r="J17" s="22"/>
      <c r="K17" s="23"/>
      <c r="L17" s="24"/>
      <c r="M17" s="85"/>
      <c r="N17" s="85"/>
      <c r="O17" s="85"/>
      <c r="P17" s="85"/>
      <c r="Q17" s="85"/>
      <c r="R17" s="85"/>
      <c r="S17" s="91"/>
      <c r="T17" s="91"/>
      <c r="U17" s="91"/>
      <c r="V17" s="85"/>
      <c r="W17" s="85"/>
      <c r="X17" s="85"/>
      <c r="Y17" s="69">
        <f>SUM(Y5:Y16)</f>
        <v>3.2279999999999996E-2</v>
      </c>
      <c r="Z17" s="121">
        <f t="shared" ref="Z17:AB17" si="1">SUM(Z5:Z16)</f>
        <v>0.32279999999999998</v>
      </c>
      <c r="AA17" s="122">
        <f t="shared" si="1"/>
        <v>4.7999999999999996E-3</v>
      </c>
      <c r="AB17" s="128">
        <f t="shared" si="1"/>
        <v>3.2280000000000002</v>
      </c>
      <c r="AC17" s="108">
        <f t="shared" ref="AC17" si="2">SUM(AC5:AC16)</f>
        <v>4.8000000000000001E-2</v>
      </c>
      <c r="AD17" s="130">
        <f t="shared" ref="AD17:AG17" si="3">SUM(AD5:AD16)</f>
        <v>0</v>
      </c>
      <c r="AE17" s="114">
        <f t="shared" si="3"/>
        <v>0</v>
      </c>
      <c r="AF17" s="104">
        <f t="shared" si="3"/>
        <v>0</v>
      </c>
      <c r="AG17" s="70">
        <f t="shared" si="3"/>
        <v>3.2279999999999996E-2</v>
      </c>
      <c r="AH17" s="114">
        <f t="shared" ref="AH17:AJ17" si="4">SUM(AH5:AH16)</f>
        <v>0</v>
      </c>
      <c r="AI17" s="104">
        <f t="shared" si="4"/>
        <v>0</v>
      </c>
      <c r="AJ17" s="104">
        <f t="shared" si="4"/>
        <v>0</v>
      </c>
      <c r="AK17" s="71">
        <f t="shared" ref="AK17" si="5">SUM(AK5:AK16)</f>
        <v>3.2279999999999996E-2</v>
      </c>
      <c r="AL17" s="135">
        <f t="shared" ref="AL17" si="6">SUM(AL5:AL16)</f>
        <v>4.7999999999999996E-3</v>
      </c>
      <c r="AM17" s="106">
        <f t="shared" ref="AM17" si="7">SUM(AM5:AM16)</f>
        <v>0</v>
      </c>
    </row>
    <row r="18" spans="10:39" x14ac:dyDescent="0.2">
      <c r="M18" s="85"/>
      <c r="N18" s="85"/>
      <c r="O18" s="85"/>
      <c r="P18" s="85"/>
      <c r="Q18" s="85"/>
      <c r="R18" s="85"/>
      <c r="S18" s="91"/>
      <c r="T18" s="91"/>
      <c r="U18" s="91"/>
      <c r="V18" s="85"/>
      <c r="W18" s="85"/>
      <c r="X18" s="85"/>
      <c r="Y18" s="85"/>
      <c r="Z18" s="162">
        <f>SUM(Z17:AA17)</f>
        <v>0.3276</v>
      </c>
      <c r="AA18" s="163"/>
      <c r="AB18" s="171">
        <f>SUM(AB17:AD17)</f>
        <v>3.2760000000000002</v>
      </c>
      <c r="AC18" s="172"/>
      <c r="AD18" s="173"/>
      <c r="AE18" s="85"/>
      <c r="AF18" s="165">
        <f>SUM(AF17:AG17)</f>
        <v>3.2279999999999996E-2</v>
      </c>
      <c r="AG18" s="167"/>
      <c r="AH18" s="85"/>
      <c r="AI18" s="85"/>
      <c r="AJ18" s="165">
        <f>SUM(AJ17:AM17)</f>
        <v>3.7079999999999995E-2</v>
      </c>
      <c r="AK18" s="166"/>
      <c r="AL18" s="166"/>
      <c r="AM18" s="167"/>
    </row>
    <row r="19" spans="10:39" x14ac:dyDescent="0.2">
      <c r="S19" s="54"/>
      <c r="T19" s="54"/>
      <c r="U19" s="54"/>
      <c r="Y19" s="61" t="str">
        <f>IF(Y17&gt;=1,"HP14","-")</f>
        <v>-</v>
      </c>
      <c r="Z19" s="174" t="str">
        <f>IF(Z18&gt;=1,"HP14","-")</f>
        <v>-</v>
      </c>
      <c r="AA19" s="174"/>
      <c r="AB19" s="174" t="str">
        <f>IF(AB18&gt;=1,"HP14","-")</f>
        <v>HP14</v>
      </c>
      <c r="AC19" s="174"/>
      <c r="AD19" s="174"/>
      <c r="AE19" s="60" t="str">
        <f>IF(AE17&gt;=1,"HP14","-")</f>
        <v>-</v>
      </c>
      <c r="AF19" s="136" t="str">
        <f>IF(AF18&gt;=1,"HP14","-")</f>
        <v>-</v>
      </c>
      <c r="AG19" s="136"/>
      <c r="AH19" s="60" t="str">
        <f>IF(AH17&gt;=1,"HP14","-")</f>
        <v>-</v>
      </c>
      <c r="AI19" s="60" t="str">
        <f>IF(AI17&gt;=1,"HP14","-")</f>
        <v>-</v>
      </c>
      <c r="AJ19" s="136" t="str">
        <f>IF(AJ18&gt;=1,"HP14","-")</f>
        <v>-</v>
      </c>
      <c r="AK19" s="136"/>
      <c r="AL19" s="136"/>
      <c r="AM19" s="136"/>
    </row>
    <row r="20" spans="10:39" x14ac:dyDescent="0.2">
      <c r="S20" s="54"/>
      <c r="T20" s="54"/>
      <c r="U20" s="54"/>
    </row>
    <row r="21" spans="10:39" x14ac:dyDescent="0.2">
      <c r="S21" s="54"/>
      <c r="T21" s="54"/>
      <c r="U21" s="54"/>
    </row>
    <row r="22" spans="10:39" x14ac:dyDescent="0.2">
      <c r="S22" s="54"/>
      <c r="T22" s="54"/>
      <c r="U22" s="54"/>
    </row>
    <row r="23" spans="10:39" x14ac:dyDescent="0.2">
      <c r="S23" s="54"/>
      <c r="T23" s="54"/>
      <c r="U23" s="54"/>
    </row>
    <row r="24" spans="10:39" x14ac:dyDescent="0.2">
      <c r="S24" s="54"/>
      <c r="T24" s="54"/>
      <c r="U24" s="54"/>
    </row>
    <row r="25" spans="10:39" x14ac:dyDescent="0.2">
      <c r="S25" s="54"/>
      <c r="T25" s="54"/>
      <c r="U25" s="54"/>
    </row>
    <row r="26" spans="10:39" x14ac:dyDescent="0.2">
      <c r="S26" s="54"/>
      <c r="T26" s="54"/>
      <c r="U26" s="54"/>
    </row>
    <row r="27" spans="10:39" x14ac:dyDescent="0.2">
      <c r="S27" s="54"/>
      <c r="T27" s="54"/>
      <c r="U27" s="54"/>
    </row>
    <row r="28" spans="10:39" x14ac:dyDescent="0.2">
      <c r="S28" s="54"/>
      <c r="T28" s="54"/>
      <c r="U28" s="54"/>
    </row>
    <row r="29" spans="10:39" x14ac:dyDescent="0.2">
      <c r="S29" s="54"/>
      <c r="T29" s="54"/>
      <c r="U29" s="54"/>
    </row>
    <row r="30" spans="10:39" x14ac:dyDescent="0.2">
      <c r="S30" s="54"/>
      <c r="T30" s="54"/>
      <c r="U30" s="54"/>
    </row>
    <row r="31" spans="10:39" x14ac:dyDescent="0.2">
      <c r="S31" s="54"/>
      <c r="T31" s="54"/>
      <c r="U31" s="54"/>
    </row>
    <row r="32" spans="10:39" x14ac:dyDescent="0.2">
      <c r="S32" s="54"/>
      <c r="T32" s="54"/>
      <c r="U32" s="54"/>
    </row>
    <row r="33" spans="19:21" x14ac:dyDescent="0.2">
      <c r="S33" s="54"/>
      <c r="T33" s="54"/>
      <c r="U33" s="54"/>
    </row>
    <row r="34" spans="19:21" x14ac:dyDescent="0.2">
      <c r="S34" s="54"/>
      <c r="T34" s="54"/>
      <c r="U34" s="54"/>
    </row>
    <row r="35" spans="19:21" x14ac:dyDescent="0.2">
      <c r="S35" s="54"/>
      <c r="T35" s="54"/>
      <c r="U35" s="54"/>
    </row>
    <row r="36" spans="19:21" x14ac:dyDescent="0.2">
      <c r="S36" s="54"/>
      <c r="T36" s="54"/>
      <c r="U36" s="54"/>
    </row>
    <row r="37" spans="19:21" x14ac:dyDescent="0.2">
      <c r="S37" s="54"/>
      <c r="T37" s="54"/>
      <c r="U37" s="54"/>
    </row>
  </sheetData>
  <sheetProtection algorithmName="SHA-512" hashValue="vySyjap1j64zBe3Enzllqk7Jkanh27JFFVXrt6O7I1LUPGWdyGap+VCq4gW/Ea6URYgJYdloRUmVcZ1Yt4AvNQ==" saltValue="R1m2yieHobN813u99safqQ==" spinCount="100000" sheet="1" objects="1" scenarios="1"/>
  <sortState ref="A2:AK13">
    <sortCondition ref="A2:A13"/>
  </sortState>
  <mergeCells count="18">
    <mergeCell ref="AB19:AD19"/>
    <mergeCell ref="AF19:AG19"/>
    <mergeCell ref="AJ19:AM19"/>
    <mergeCell ref="M1:R1"/>
    <mergeCell ref="S1:X1"/>
    <mergeCell ref="Z18:AA18"/>
    <mergeCell ref="Z1:AA1"/>
    <mergeCell ref="AJ3:AM3"/>
    <mergeCell ref="AJ1:AM1"/>
    <mergeCell ref="AJ18:AM18"/>
    <mergeCell ref="AB1:AD1"/>
    <mergeCell ref="Z3:AA3"/>
    <mergeCell ref="AB3:AD3"/>
    <mergeCell ref="AB18:AD18"/>
    <mergeCell ref="AF1:AG1"/>
    <mergeCell ref="AF3:AG3"/>
    <mergeCell ref="AF18:AG18"/>
    <mergeCell ref="Z19:AA19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Validazione_A</vt:lpstr>
      <vt:lpstr>Validazione_A HP14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Colonna</dc:creator>
  <cp:lastModifiedBy>Massimo Colonna</cp:lastModifiedBy>
  <dcterms:created xsi:type="dcterms:W3CDTF">2015-02-17T16:01:16Z</dcterms:created>
  <dcterms:modified xsi:type="dcterms:W3CDTF">2015-07-01T06:37:28Z</dcterms:modified>
</cp:coreProperties>
</file>