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imo Colonna\Desktop\Banche dati definitive\Validazione\B\"/>
    </mc:Choice>
  </mc:AlternateContent>
  <bookViews>
    <workbookView xWindow="0" yWindow="0" windowWidth="16380" windowHeight="8190" tabRatio="571"/>
  </bookViews>
  <sheets>
    <sheet name="Validazione_B" sheetId="6" r:id="rId1"/>
    <sheet name="Validazione_B HP14" sheetId="7" r:id="rId2"/>
  </sheets>
  <definedNames>
    <definedName name="_xlnm._FilterDatabase" localSheetId="0" hidden="1">Validazione_B!$A$2:$A$13</definedName>
    <definedName name="_xlnm._FilterDatabase" localSheetId="1" hidden="1">'Validazione_B HP14'!$A$2:$A$13</definedName>
  </definedNames>
  <calcPr calcId="152511" iterateDelta="1E-4"/>
</workbook>
</file>

<file path=xl/calcChain.xml><?xml version="1.0" encoding="utf-8"?>
<calcChain xmlns="http://schemas.openxmlformats.org/spreadsheetml/2006/main">
  <c r="O15" i="7" l="1"/>
  <c r="O14" i="7"/>
  <c r="P14" i="7" s="1"/>
  <c r="O13" i="7"/>
  <c r="P13" i="7" s="1"/>
  <c r="O12" i="7"/>
  <c r="O11" i="7"/>
  <c r="P11" i="7" s="1"/>
  <c r="O9" i="7"/>
  <c r="O8" i="7"/>
  <c r="O7" i="7"/>
  <c r="P8" i="7"/>
  <c r="O6" i="7"/>
  <c r="O5" i="7"/>
  <c r="P16" i="7"/>
  <c r="P15" i="7"/>
  <c r="P12" i="7"/>
  <c r="P10" i="7"/>
  <c r="P9" i="7"/>
  <c r="P7" i="7"/>
  <c r="P6" i="7"/>
  <c r="P5" i="7"/>
  <c r="AR13" i="7" l="1"/>
  <c r="AI13" i="7"/>
  <c r="AI12" i="7"/>
  <c r="AR12" i="7"/>
  <c r="AR9" i="7"/>
  <c r="AI9" i="7"/>
  <c r="BS18" i="6"/>
  <c r="BO18" i="6"/>
  <c r="BL17" i="6"/>
  <c r="BL18" i="6" s="1"/>
  <c r="BM17" i="6"/>
  <c r="BM18" i="6" s="1"/>
  <c r="BN17" i="6"/>
  <c r="BN18" i="6" s="1"/>
  <c r="BO17" i="6"/>
  <c r="BP17" i="6"/>
  <c r="BP18" i="6" s="1"/>
  <c r="BQ17" i="6"/>
  <c r="BQ18" i="6" s="1"/>
  <c r="BR17" i="6"/>
  <c r="BR18" i="6" s="1"/>
  <c r="BS17" i="6"/>
  <c r="AI17" i="7" l="1"/>
  <c r="P4" i="7"/>
  <c r="Q4" i="6"/>
  <c r="AR17" i="7" l="1"/>
  <c r="AO17" i="7"/>
  <c r="AN17" i="7"/>
  <c r="AN19" i="7" s="1"/>
  <c r="AM17" i="7"/>
  <c r="AM19" i="7" s="1"/>
  <c r="AK17" i="7"/>
  <c r="AJ17" i="7"/>
  <c r="AJ19" i="7" s="1"/>
  <c r="AP16" i="7"/>
  <c r="AG16" i="7"/>
  <c r="AD16" i="7"/>
  <c r="AL14" i="7"/>
  <c r="AE14" i="7"/>
  <c r="X14" i="7"/>
  <c r="S12" i="7"/>
  <c r="AL11" i="7"/>
  <c r="AE11" i="7"/>
  <c r="X11" i="7"/>
  <c r="AP10" i="7"/>
  <c r="AG10" i="7"/>
  <c r="AD10" i="7"/>
  <c r="T9" i="7"/>
  <c r="R9" i="7"/>
  <c r="AL8" i="7"/>
  <c r="AE8" i="7"/>
  <c r="X8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T4" i="7"/>
  <c r="S4" i="7"/>
  <c r="R4" i="7"/>
  <c r="AL16" i="7"/>
  <c r="AH15" i="7"/>
  <c r="AH17" i="7" s="1"/>
  <c r="AP14" i="7"/>
  <c r="S13" i="7"/>
  <c r="T12" i="7"/>
  <c r="AP11" i="7"/>
  <c r="AL10" i="7"/>
  <c r="S9" i="7"/>
  <c r="AP8" i="7"/>
  <c r="AP7" i="7"/>
  <c r="AL6" i="7"/>
  <c r="AG17" i="6"/>
  <c r="AG19" i="6" s="1"/>
  <c r="X16" i="7" l="1"/>
  <c r="AE16" i="7"/>
  <c r="AF15" i="7"/>
  <c r="AF17" i="7" s="1"/>
  <c r="AQ15" i="7"/>
  <c r="AQ17" i="7" s="1"/>
  <c r="Y15" i="7"/>
  <c r="AD14" i="7"/>
  <c r="AG14" i="7"/>
  <c r="R13" i="7"/>
  <c r="T13" i="7"/>
  <c r="R12" i="7"/>
  <c r="X10" i="7"/>
  <c r="AE10" i="7"/>
  <c r="AD11" i="7"/>
  <c r="AG11" i="7"/>
  <c r="AD8" i="7"/>
  <c r="AG8" i="7"/>
  <c r="X7" i="7"/>
  <c r="AE7" i="7"/>
  <c r="AL7" i="7"/>
  <c r="AL17" i="7" s="1"/>
  <c r="AK18" i="7" s="1"/>
  <c r="AK19" i="7" s="1"/>
  <c r="AD7" i="7"/>
  <c r="AG7" i="7"/>
  <c r="AD6" i="7"/>
  <c r="AG6" i="7"/>
  <c r="AP6" i="7"/>
  <c r="AP17" i="7" s="1"/>
  <c r="AO18" i="7" s="1"/>
  <c r="AO19" i="7" s="1"/>
  <c r="X6" i="7"/>
  <c r="AE6" i="7"/>
  <c r="AE17" i="7" s="1"/>
  <c r="AG4" i="6"/>
  <c r="P15" i="6"/>
  <c r="P14" i="6"/>
  <c r="P13" i="6"/>
  <c r="P12" i="6"/>
  <c r="P11" i="6"/>
  <c r="P9" i="6"/>
  <c r="P8" i="6"/>
  <c r="P7" i="6"/>
  <c r="P5" i="6"/>
  <c r="P6" i="6"/>
  <c r="AE18" i="7" l="1"/>
  <c r="AE19" i="7" s="1"/>
  <c r="AD17" i="7"/>
  <c r="AD19" i="7" s="1"/>
  <c r="AG17" i="7"/>
  <c r="AG18" i="7" s="1"/>
  <c r="AG19" i="7" s="1"/>
  <c r="Q6" i="6"/>
  <c r="Z6" i="6" s="1"/>
  <c r="Q7" i="6"/>
  <c r="AA7" i="6" s="1"/>
  <c r="Q8" i="6"/>
  <c r="AX8" i="6" s="1"/>
  <c r="Q9" i="6"/>
  <c r="Q10" i="6"/>
  <c r="Q11" i="6"/>
  <c r="Q12" i="6"/>
  <c r="Z12" i="6" s="1"/>
  <c r="Q13" i="6"/>
  <c r="Q14" i="6"/>
  <c r="AP14" i="6" s="1"/>
  <c r="Q15" i="6"/>
  <c r="Q16" i="6"/>
  <c r="AF16" i="6" s="1"/>
  <c r="Q5" i="6"/>
  <c r="AR5" i="6" s="1"/>
  <c r="BW17" i="6"/>
  <c r="BV17" i="6"/>
  <c r="BU17" i="6"/>
  <c r="BT17" i="6"/>
  <c r="BK17" i="6"/>
  <c r="BJ17" i="6"/>
  <c r="BI17" i="6"/>
  <c r="BH17" i="6"/>
  <c r="BG17" i="6"/>
  <c r="BF17" i="6"/>
  <c r="BE17" i="6"/>
  <c r="BD17" i="6"/>
  <c r="BC17" i="6"/>
  <c r="BB17" i="6"/>
  <c r="AU17" i="6"/>
  <c r="AS17" i="6"/>
  <c r="AM17" i="6"/>
  <c r="AM19" i="6" s="1"/>
  <c r="AL17" i="6"/>
  <c r="AL19" i="6" s="1"/>
  <c r="AJ17" i="6"/>
  <c r="AJ19" i="6" s="1"/>
  <c r="AI17" i="6"/>
  <c r="AI19" i="6" s="1"/>
  <c r="AH17" i="6"/>
  <c r="AH19" i="6" s="1"/>
  <c r="AE17" i="6"/>
  <c r="AE19" i="6" s="1"/>
  <c r="AB17" i="6"/>
  <c r="AB19" i="6" s="1"/>
  <c r="V17" i="6"/>
  <c r="V19" i="6" s="1"/>
  <c r="T17" i="6"/>
  <c r="T19" i="6" s="1"/>
  <c r="S17" i="6"/>
  <c r="S19" i="6" s="1"/>
  <c r="AV12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F4" i="6"/>
  <c r="AE4" i="6"/>
  <c r="AD4" i="6"/>
  <c r="AC4" i="6"/>
  <c r="AB4" i="6"/>
  <c r="AA4" i="6"/>
  <c r="Z4" i="6"/>
  <c r="Y4" i="6"/>
  <c r="X4" i="6"/>
  <c r="W4" i="6"/>
  <c r="U4" i="6"/>
  <c r="T4" i="6"/>
  <c r="S4" i="6"/>
  <c r="AP13" i="6" l="1"/>
  <c r="AA13" i="6"/>
  <c r="AV10" i="6"/>
  <c r="AA10" i="6"/>
  <c r="AC11" i="6"/>
  <c r="AA11" i="6"/>
  <c r="AZ9" i="6"/>
  <c r="AA9" i="6"/>
  <c r="BI18" i="6"/>
  <c r="BI19" i="6" s="1"/>
  <c r="AD7" i="6"/>
  <c r="AD17" i="6" s="1"/>
  <c r="AD19" i="6" s="1"/>
  <c r="AX7" i="6"/>
  <c r="Z15" i="6"/>
  <c r="U15" i="6"/>
  <c r="U17" i="6" s="1"/>
  <c r="U19" i="6" s="1"/>
  <c r="AZ13" i="6"/>
  <c r="AY13" i="6"/>
  <c r="AP9" i="6"/>
  <c r="AY9" i="6"/>
  <c r="BB18" i="6"/>
  <c r="BB19" i="6" s="1"/>
  <c r="BT18" i="6"/>
  <c r="BT19" i="6" s="1"/>
  <c r="BW18" i="6"/>
  <c r="AP12" i="6"/>
  <c r="AY12" i="6"/>
  <c r="BA12" i="6"/>
  <c r="AZ12" i="6"/>
  <c r="AF11" i="6"/>
  <c r="AZ6" i="6"/>
  <c r="AK11" i="6"/>
  <c r="BA9" i="6"/>
  <c r="AV7" i="6"/>
  <c r="AO7" i="6"/>
  <c r="AN6" i="6"/>
  <c r="BA13" i="6"/>
  <c r="AK7" i="6"/>
  <c r="AQ8" i="6"/>
  <c r="AV9" i="6"/>
  <c r="AC10" i="6"/>
  <c r="AK10" i="6"/>
  <c r="AT12" i="6"/>
  <c r="AT17" i="6" s="1"/>
  <c r="AS18" i="6" s="1"/>
  <c r="AS19" i="6" s="1"/>
  <c r="AV13" i="6"/>
  <c r="Z14" i="6"/>
  <c r="AZ14" i="6"/>
  <c r="AC15" i="6"/>
  <c r="AC16" i="6"/>
  <c r="AK16" i="6"/>
  <c r="AF10" i="6"/>
  <c r="AF17" i="6" l="1"/>
  <c r="AF19" i="6" s="1"/>
  <c r="AK17" i="6"/>
  <c r="AK19" i="6" s="1"/>
  <c r="AC17" i="6"/>
  <c r="AC19" i="6" s="1"/>
</calcChain>
</file>

<file path=xl/sharedStrings.xml><?xml version="1.0" encoding="utf-8"?>
<sst xmlns="http://schemas.openxmlformats.org/spreadsheetml/2006/main" count="459" uniqueCount="289">
  <si>
    <t>n.ro index</t>
  </si>
  <si>
    <t>International Chemical Identification</t>
  </si>
  <si>
    <t>Nome</t>
  </si>
  <si>
    <t>EC</t>
  </si>
  <si>
    <t>CAS</t>
  </si>
  <si>
    <t>Classification</t>
  </si>
  <si>
    <t>Concentration Limits</t>
  </si>
  <si>
    <t>Classification Hazard Class and Category Code(s)</t>
  </si>
  <si>
    <t>Labelling Hazard statement Code(s)</t>
  </si>
  <si>
    <t>Labelling Suppl. Hazard statement Code(s)</t>
  </si>
  <si>
    <t>Specific Conc. Limits, M-factors</t>
  </si>
  <si>
    <t>-</t>
  </si>
  <si>
    <t>T+; R26/27/28   N; R50-53</t>
  </si>
  <si>
    <t>Acute Tox. 2 *; Acute Tox. 1; Acute Tox. 2 *; Aquatic Acute 1; Aquatic Chronic 1</t>
  </si>
  <si>
    <t>H330; H310; H300; H410</t>
  </si>
  <si>
    <t>*</t>
  </si>
  <si>
    <t>R53</t>
  </si>
  <si>
    <t>Carc. 2</t>
  </si>
  <si>
    <t>H351</t>
  </si>
  <si>
    <t>024-005-00-2</t>
  </si>
  <si>
    <t>ossicloruro di cromo (cloruro di cromile)</t>
  </si>
  <si>
    <t>239-056-8</t>
  </si>
  <si>
    <t>14977-61-8</t>
  </si>
  <si>
    <t>O; R8   Carc. Cat. 2; R49   Muta. Cat. 2; R46   C; R35   R43   N; R50-53</t>
  </si>
  <si>
    <t>Ox. Liq. 1; Carc. 1B; Muta. 1B; Skin Corr. 1A; Skin Sens. 1; Aquatic Acute 1; Aquatic Chronic 1</t>
  </si>
  <si>
    <t>H271; H350i; H340; H314; H317; H410</t>
  </si>
  <si>
    <t>Skin Corr. 1A, H314: C ≥ 10 %; Skin Corr. 1B, H314: 5 % ≤ C &lt; 10 %; Skin Irrit. 2, H315: 0,5 % ≤ C &lt; 5 %; Eye Irrit. 2, H319: 0,5 % ≤ C &lt; 5 %; STOT SE 3, H335: 0,5 % ≤ C &lt; 5 %; Skin Sens. 1, H317: C ≥ 0,5 %</t>
  </si>
  <si>
    <t>R52-53</t>
  </si>
  <si>
    <t>028-031-00-5</t>
  </si>
  <si>
    <t>nickel selenate</t>
  </si>
  <si>
    <t>nichel selenato</t>
  </si>
  <si>
    <t>239-125-2</t>
  </si>
  <si>
    <t>15060-62-5</t>
  </si>
  <si>
    <t>028-038-00-3</t>
  </si>
  <si>
    <t>trinichel bis(arsenato); nichel(II) arsenato</t>
  </si>
  <si>
    <t>236-771-7</t>
  </si>
  <si>
    <t>13477-70-8</t>
  </si>
  <si>
    <t>H350; H372**; H317; H410</t>
  </si>
  <si>
    <t>028-040-00-4</t>
  </si>
  <si>
    <t>nickel telluride</t>
  </si>
  <si>
    <t>nichel telluro</t>
  </si>
  <si>
    <t>235-260-6</t>
  </si>
  <si>
    <t>12142-88-0</t>
  </si>
  <si>
    <t>composti di stagno trimetile, esclusi quelli espressamente indicati altrove nel presente elenco</t>
  </si>
  <si>
    <t>051-005-00-X</t>
  </si>
  <si>
    <t>antimony trioxide</t>
  </si>
  <si>
    <t>triossido di diantimonio</t>
  </si>
  <si>
    <t>215-175-0</t>
  </si>
  <si>
    <t>1309-64-4</t>
  </si>
  <si>
    <t>Carc. Cat. 3; R40</t>
  </si>
  <si>
    <t>Carc. Cat. 1; R49   T; R48/23   R43   N; R50-53</t>
  </si>
  <si>
    <t>Carc. 1A; STOT RE 1; Skin Sens. 1; Aquatic Acute 1; Aquatic Chronic 1</t>
  </si>
  <si>
    <t>H350i; H372**; H317; H410</t>
  </si>
  <si>
    <t>C ≥ 1 %: STOT RE 1, H372; 0,1 % ≤ C &lt; 1 %: STOT RE 2, H373; C ≥ 0,01 %: Skin Sens. 1, H317; M=1</t>
  </si>
  <si>
    <t>H350i; H341; H360D***; H372**; H334; H317; H410</t>
  </si>
  <si>
    <t>028-016-00-3</t>
  </si>
  <si>
    <t>nichel diperclorato; acido perclorico, sale di nichel (II)</t>
  </si>
  <si>
    <t>237-124-1</t>
  </si>
  <si>
    <t>13637-71-3</t>
  </si>
  <si>
    <t>Carc. Cat. 1; R49   Muta. Cat. 3; R68   Repr. Cat. 2; R61   T; R48/23   C; R34   R42/43   N; R50-53</t>
  </si>
  <si>
    <t>048-006-00-2</t>
  </si>
  <si>
    <t>cadmium fluoride</t>
  </si>
  <si>
    <t>cadmio fluoruro</t>
  </si>
  <si>
    <t>232-222-0</t>
  </si>
  <si>
    <t>7790-79-6</t>
  </si>
  <si>
    <t>Carc. Cat. 2; R45   Muta. Cat. 2; R46   Repr. Cat. 2; R60-61   T+; R26   T; R25-48/23/25   N; R50-53</t>
  </si>
  <si>
    <t>Carc. 1B; Muta. 1B; Repr. 1B; Acute Tox. 2 *; Acute Tox. 3*; STOT RE 1; Aquatic Acute 1; Aquatic Chronic 1</t>
  </si>
  <si>
    <t>H350; H340; H360FD; H330; H301; H372**; H410</t>
  </si>
  <si>
    <t>Carc. 1B, H350: C ≥ 0,01 %; * oral; STOT RE 1, H372:C ≥ 7 %; STOT RE 2:0,1 % ≤ C &lt; 7 %</t>
  </si>
  <si>
    <t>050-005-00-7</t>
  </si>
  <si>
    <t>trimethyltin compounds, with the exception of those specified elsewhere in this Annex</t>
  </si>
  <si>
    <t>T+; R26/27/28   R33   N; R50-53</t>
  </si>
  <si>
    <t>Acute Tox. 2 *; Acute Tox. 1; Acute Tox. 2 *; STOT RE 2*; Aquatic Acute 1; Aquatic Chronic 1</t>
  </si>
  <si>
    <t>H330; H310; H300; H373**; H410</t>
  </si>
  <si>
    <t>080-007-00-3</t>
  </si>
  <si>
    <t>dimethylmercury</t>
  </si>
  <si>
    <t>dimetilmercurio</t>
  </si>
  <si>
    <t>209-805-3</t>
  </si>
  <si>
    <t>593-74-8</t>
  </si>
  <si>
    <t>*; STOT RE 2, H373: C ≥ 0,05 %</t>
  </si>
  <si>
    <t>081-003-00-4</t>
  </si>
  <si>
    <t>solfato di tallio</t>
  </si>
  <si>
    <t>231-201-3</t>
  </si>
  <si>
    <t>7446-18-6</t>
  </si>
  <si>
    <t>T+; R28   T; R48/25   Xi; R38   N; R51-53</t>
  </si>
  <si>
    <t>Acute Tox. 2 *; STOT RE 1; Skin Irrit. 2; Aquatic Chronic 2</t>
  </si>
  <si>
    <t>H300; H372**; H315; H411</t>
  </si>
  <si>
    <t>082-002-00-1</t>
  </si>
  <si>
    <t>lead alkyls</t>
  </si>
  <si>
    <t>piombo alchili</t>
  </si>
  <si>
    <t>Repr. Cat. 1; R61   Repr. Cat. 3; R62   T+; R26/27/28   R33   N; R50-53</t>
  </si>
  <si>
    <t>Carc. 1A; Muta. 2; Repr. 1B; STOT RE 1; Skin Corr. 1B; Resp. Sens. 1; Skin Sens. 1; Aquatic Acute 1; Aquatic Chronic 1</t>
  </si>
  <si>
    <t>H350i; H341; H360D***; H372**; H314; H334; H317; H410</t>
  </si>
  <si>
    <t>Carc. Cat. 1; R49   Muta. Cat. 3; R68   Repr. Cat. 2; R61   T; R48/23   R42/43   N; R50-53</t>
  </si>
  <si>
    <t>Carc. 1A; Muta. 2; Repr. 1B; STOT RE 1; Resp. Sens. 1; Skin Sens. 1; Aquatic Acute 1; Aquatic Chronic 1</t>
  </si>
  <si>
    <t>028-021-00-0</t>
  </si>
  <si>
    <t>formic acid, copper nickel salt</t>
  </si>
  <si>
    <t>acido formico, sale di rame e nichel</t>
  </si>
  <si>
    <t>268-755-0</t>
  </si>
  <si>
    <t>68134-59-8</t>
  </si>
  <si>
    <t>Repr. 1A; Acute Tox. 2 *; Acute Tox. 1; Acute Tox. 2 *; STOT RE 2*; Aquatic Acute 1; Aquatic Chronic 1</t>
  </si>
  <si>
    <t>H360Df; H330; H310; H300; H373**; H410</t>
  </si>
  <si>
    <t>Repr. 1A; H360D: C ≥ 0,1 %; *; STOT RE 2, H373: C ≥ 0,05 %</t>
  </si>
  <si>
    <t>Sb</t>
  </si>
  <si>
    <t>Cr</t>
  </si>
  <si>
    <t>Pb</t>
  </si>
  <si>
    <t>Cu</t>
  </si>
  <si>
    <t>Sn</t>
  </si>
  <si>
    <t>Risk Phrases</t>
  </si>
  <si>
    <t>Concentration Limits by Risk Phrases</t>
  </si>
  <si>
    <t>Concentration Limits by  Hazard statement Code(s)</t>
  </si>
  <si>
    <t>R50/53</t>
  </si>
  <si>
    <t>R51/53</t>
  </si>
  <si>
    <t>R49; R48/23; R43; R50/53</t>
  </si>
  <si>
    <t>C ≥ 1 %: T R48/23; 0,1 %≤C&lt;1 %: XR48/20; C ≥ 0,01 %: R43; C ≥ 25 %: R50-53; 2,5 %≤C&lt;25 %: R51-53; 0,25 %≤C&lt;2,5 %: R52-53</t>
  </si>
  <si>
    <t>nickel diperchlorate</t>
  </si>
  <si>
    <t>C ≥ 1 %: T R48/23; 0,1 %≤C&lt;1 %: XR48/20; C ≥ 5 %: R34; 1 %≤C&lt;5 %: Xi, R36/38; C ≥ 0,01 %: R43; C ≥ 25 %: R50-53; 2,5 %≤C&lt;25 %: R51-53; 0,25 %≤C&lt;2,5 %: R52-53</t>
  </si>
  <si>
    <t>R49; R68; R61; R48/23; R34; R42; R43; R48/20; R36/38; R50/53; R51/53; R52/53</t>
  </si>
  <si>
    <t>R49; R68; R61; R48/23; R42; R43; R48/20; R50/53; R51/53; R52/53</t>
  </si>
  <si>
    <t>trinickel bis(arsenate)</t>
  </si>
  <si>
    <t>Carc. Cat. 2; R45: C ≥ 0,01 %; T; R25: C ≥ 10 %; XR22: 0,1 %≤C&lt;10 %; T; R48/23/25: C ≥ 7 %; XR48/20/22: 0,1 %≤C&lt;7 %</t>
  </si>
  <si>
    <t>R45; R46; R60; R61; R26; R25; R48/23/25; R50/53; R22; R48/20/22</t>
  </si>
  <si>
    <t>chromyl dichloride</t>
  </si>
  <si>
    <t>R35: C ≥ 10 %; R34: 5 %≤C&lt;10 %; Xi; R36/37/38: 0,5 %≤C&lt;5 %; R43: C ≥ 0,5 %</t>
  </si>
  <si>
    <t>R8; R49; R46; R35; R43; R50/53; R34; R36/37/38</t>
  </si>
  <si>
    <t>R26/27/28; R33; R50/53; R23/24/25; R20/21/22</t>
  </si>
  <si>
    <t>T+; R26/27/28: C ≥ 0,5 %; T; R23/24/25: 0,1 %≤C&lt;0,5 %; XR20/21/22: 0,05 %≤C&lt;0,1 %; R33: C ≥ 0,05 %</t>
  </si>
  <si>
    <t>dithallium sulphate</t>
  </si>
  <si>
    <t>R28; R48/25; R38; R51/53</t>
  </si>
  <si>
    <t>R61: C ≥ 0,1 %; T+; R26/27/28: C ≥ 0,25 %; T; R23/24/25: 0,1 %≤C&lt;0,25 %; XR20/21/22: 0,05 %≤C&lt;0,1 %; R33: C ≥ 0,05 %</t>
  </si>
  <si>
    <t>R61; R62; R26/27/28; R33; R50/53; R23/24/25; R20/21/22</t>
  </si>
  <si>
    <t>T+; R26/27/28: C ≥ 0,5 %; T; R23/24/25: 0,1 %≤C&lt;0,5 %; XR20/21/22: 0,05 %≤C&lt;0,1 %</t>
  </si>
  <si>
    <t>R26/27/28; R50/53; R23/24/25; R20/21/22</t>
  </si>
  <si>
    <t>R40</t>
  </si>
  <si>
    <t>Ni</t>
  </si>
  <si>
    <t>R51-53</t>
  </si>
  <si>
    <t>Cd</t>
  </si>
  <si>
    <t>Hg</t>
  </si>
  <si>
    <t>Tl</t>
  </si>
  <si>
    <t>As</t>
  </si>
  <si>
    <t>Se</t>
  </si>
  <si>
    <t>Concentrazione (%)</t>
  </si>
  <si>
    <t>H350(1A); H372; H317; H410</t>
  </si>
  <si>
    <t>H300(2); H372; H315; H411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</si>
  <si>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H314(1A)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</si>
  <si>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H318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</si>
  <si>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H315+H319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</si>
  <si>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H304</t>
    </r>
  </si>
  <si>
    <r>
      <t xml:space="preserve">HP4 </t>
    </r>
    <r>
      <rPr>
        <b/>
        <sz val="10"/>
        <color rgb="FFFF0000"/>
        <rFont val="Times New Roman"/>
        <family val="1"/>
      </rPr>
      <t>(VS=1%)</t>
    </r>
  </si>
  <si>
    <t>HP5</t>
  </si>
  <si>
    <t>SSH370</t>
  </si>
  <si>
    <t>SSH371</t>
  </si>
  <si>
    <t>SSH335</t>
  </si>
  <si>
    <t>SSH372</t>
  </si>
  <si>
    <t>SSH373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</si>
  <si>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</si>
  <si>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</si>
  <si>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</si>
  <si>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</si>
  <si>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</si>
  <si>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</si>
  <si>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</si>
  <si>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</si>
  <si>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</si>
  <si>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H332</t>
    </r>
  </si>
  <si>
    <r>
      <t xml:space="preserve">HP6 </t>
    </r>
    <r>
      <rPr>
        <b/>
        <sz val="10"/>
        <color rgb="FFFF0000"/>
        <rFont val="Times New Roman"/>
        <family val="1"/>
      </rPr>
      <t>(H300, H310, H330, H301, H311, H331: VS=0,1%) (H302, H312, H332: VS=1%)</t>
    </r>
  </si>
  <si>
    <t>SSH350(1A)</t>
  </si>
  <si>
    <t>SSH350(1B)</t>
  </si>
  <si>
    <t>SSH351</t>
  </si>
  <si>
    <t>HP7</t>
  </si>
  <si>
    <t>SSH350i(1A)</t>
  </si>
  <si>
    <t>SSH350i(1B)</t>
  </si>
  <si>
    <r>
      <t xml:space="preserve">HP8 </t>
    </r>
    <r>
      <rPr>
        <b/>
        <sz val="10"/>
        <color rgb="FFFF0000"/>
        <rFont val="Times New Roman"/>
        <family val="1"/>
      </rPr>
      <t>(VS=1%)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</si>
  <si>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H314(1B)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</si>
  <si>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H314(1C)</t>
    </r>
  </si>
  <si>
    <t>HP10</t>
  </si>
  <si>
    <t>SSH360</t>
  </si>
  <si>
    <t>SSH361</t>
  </si>
  <si>
    <t>HP11</t>
  </si>
  <si>
    <t>SSH340</t>
  </si>
  <si>
    <t>SSH341</t>
  </si>
  <si>
    <t>HP13</t>
  </si>
  <si>
    <t>SSH317</t>
  </si>
  <si>
    <t>SSH334</t>
  </si>
  <si>
    <t>HP1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</si>
  <si>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</si>
  <si>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</si>
  <si>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H202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</si>
  <si>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1%≤VL&lt;5%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</si>
  <si>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</t>
    </r>
    <r>
      <rPr>
        <b/>
        <sz val="10"/>
        <color rgb="FFFF0000"/>
        <rFont val="Calibri"/>
        <family val="2"/>
      </rPr>
      <t>≥</t>
    </r>
    <r>
      <rPr>
        <b/>
        <sz val="10"/>
        <color rgb="FFFF0000"/>
        <rFont val="Times New Roman"/>
        <family val="1"/>
      </rPr>
      <t>10%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</si>
  <si>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VL≥20%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</si>
  <si>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VL≥1%</t>
    </r>
  </si>
  <si>
    <t>SSVL≥1%</t>
  </si>
  <si>
    <t>SSVL≥10%</t>
  </si>
  <si>
    <t>SSVL≥20%</t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</si>
  <si>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VL≥0,1%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</si>
  <si>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VL≥0,25%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</si>
  <si>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</si>
  <si>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</si>
  <si>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</si>
  <si>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VL≥15%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</si>
  <si>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VL≥55%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</si>
  <si>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</si>
  <si>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VL≥3,5%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</si>
  <si>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VL≥22,5%</t>
    </r>
  </si>
  <si>
    <t>SSVL≥0,1%</t>
  </si>
  <si>
    <t>SSVL≥0,3%</t>
  </si>
  <si>
    <t>SSVL≥3%</t>
  </si>
  <si>
    <t>SSVL≥1,0%</t>
  </si>
  <si>
    <r>
      <rPr>
        <b/>
        <sz val="10"/>
        <color rgb="FF00B050"/>
        <rFont val="Symbol"/>
        <family val="1"/>
        <charset val="2"/>
      </rPr>
      <t>S</t>
    </r>
    <r>
      <rPr>
        <b/>
        <sz val="10"/>
        <color rgb="FF00B050"/>
        <rFont val="Times New Roman"/>
        <family val="1"/>
      </rPr>
      <t>VI≥0,1%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</si>
  <si>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H203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</si>
  <si>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H204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</si>
  <si>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</si>
  <si>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H241</t>
    </r>
  </si>
  <si>
    <t>HP2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</si>
  <si>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</si>
  <si>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</si>
  <si>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H272</t>
    </r>
  </si>
  <si>
    <t>SVI≥0,1%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</si>
  <si>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H228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</si>
  <si>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</si>
  <si>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H250</t>
    </r>
  </si>
  <si>
    <t>HP3</t>
  </si>
  <si>
    <t>HP12</t>
  </si>
  <si>
    <t>HP15</t>
  </si>
  <si>
    <t>LSiR50-53</t>
  </si>
  <si>
    <t>LSiR51-53</t>
  </si>
  <si>
    <t>LSiR52-53</t>
  </si>
  <si>
    <t>LSiR50</t>
  </si>
  <si>
    <t>LSiR52</t>
  </si>
  <si>
    <t>LSiR53</t>
  </si>
  <si>
    <t>Limite specifico di concentrazione inferiore</t>
  </si>
  <si>
    <r>
      <t>R50/53:</t>
    </r>
    <r>
      <rPr>
        <b/>
        <sz val="10"/>
        <color rgb="FFFF0000"/>
        <rFont val="Times New Roman"/>
        <family val="1"/>
      </rPr>
      <t>25.00</t>
    </r>
    <r>
      <rPr>
        <sz val="10"/>
        <rFont val="Times New Roman"/>
        <family val="1"/>
      </rPr>
      <t>≤C≤100.00; R51/53:</t>
    </r>
    <r>
      <rPr>
        <b/>
        <sz val="10"/>
        <color rgb="FFFF0000"/>
        <rFont val="Times New Roman"/>
        <family val="1"/>
      </rPr>
      <t>2.50</t>
    </r>
    <r>
      <rPr>
        <sz val="10"/>
        <rFont val="Times New Roman"/>
        <family val="1"/>
      </rPr>
      <t>≤C&lt;25.00; R52/53:</t>
    </r>
    <r>
      <rPr>
        <b/>
        <sz val="10"/>
        <color rgb="FFFF0000"/>
        <rFont val="Times New Roman"/>
        <family val="1"/>
      </rPr>
      <t>0.25</t>
    </r>
    <r>
      <rPr>
        <sz val="10"/>
        <rFont val="Times New Roman"/>
        <family val="1"/>
      </rPr>
      <t>≤C&lt;2.50</t>
    </r>
  </si>
  <si>
    <t>Limite generico</t>
  </si>
  <si>
    <t>SSVL≥0,25%</t>
  </si>
  <si>
    <t>SSVL≥2,5%</t>
  </si>
  <si>
    <t>SSVL≥25%</t>
  </si>
  <si>
    <t>SSVL≥LSi</t>
  </si>
  <si>
    <t>LSi</t>
  </si>
  <si>
    <r>
      <t>I</t>
    </r>
    <r>
      <rPr>
        <b/>
        <sz val="10"/>
        <rFont val="Symbol"/>
        <family val="1"/>
        <charset val="2"/>
      </rPr>
      <t>S</t>
    </r>
  </si>
  <si>
    <t>R50-53</t>
  </si>
  <si>
    <r>
      <t>II</t>
    </r>
    <r>
      <rPr>
        <b/>
        <sz val="10"/>
        <rFont val="Symbol"/>
        <family val="1"/>
        <charset val="2"/>
      </rPr>
      <t>S</t>
    </r>
  </si>
  <si>
    <t>SVL≥1%</t>
  </si>
  <si>
    <r>
      <t>III</t>
    </r>
    <r>
      <rPr>
        <b/>
        <sz val="10"/>
        <rFont val="Symbol"/>
        <family val="1"/>
        <charset val="2"/>
      </rPr>
      <t>S</t>
    </r>
  </si>
  <si>
    <r>
      <t>IV</t>
    </r>
    <r>
      <rPr>
        <b/>
        <sz val="10"/>
        <rFont val="Symbol"/>
        <family val="1"/>
        <charset val="2"/>
      </rPr>
      <t>S</t>
    </r>
  </si>
  <si>
    <t>R50</t>
  </si>
  <si>
    <r>
      <t>VI</t>
    </r>
    <r>
      <rPr>
        <b/>
        <sz val="10"/>
        <rFont val="Symbol"/>
        <family val="1"/>
        <charset val="2"/>
      </rPr>
      <t>S</t>
    </r>
  </si>
  <si>
    <t>R52</t>
  </si>
  <si>
    <r>
      <t>VII</t>
    </r>
    <r>
      <rPr>
        <b/>
        <sz val="10"/>
        <rFont val="Symbol"/>
        <family val="1"/>
        <charset val="2"/>
      </rPr>
      <t>S</t>
    </r>
  </si>
  <si>
    <r>
      <t>VIII</t>
    </r>
    <r>
      <rPr>
        <b/>
        <sz val="10"/>
        <rFont val="Symbol"/>
        <family val="1"/>
        <charset val="2"/>
      </rPr>
      <t>S</t>
    </r>
  </si>
  <si>
    <t>Concentrazione metallo (ppm)</t>
  </si>
  <si>
    <t>Concentrazione sale (ppm)</t>
  </si>
  <si>
    <t>Formula bruta</t>
  </si>
  <si>
    <t>Peso molecolare (sale)</t>
  </si>
  <si>
    <t>Peso atomico (metallo)</t>
  </si>
  <si>
    <t>Metallo</t>
  </si>
  <si>
    <t>Te</t>
  </si>
  <si>
    <t>Sb2O3</t>
  </si>
  <si>
    <t>As2Ni3O8</t>
  </si>
  <si>
    <t>CdF2</t>
  </si>
  <si>
    <t>Cl2CrO2</t>
  </si>
  <si>
    <t>C4H4CuNiO8</t>
  </si>
  <si>
    <t>C2H6Hg</t>
  </si>
  <si>
    <t>Cl2H12NiO14</t>
  </si>
  <si>
    <t>H12NiO10Se</t>
  </si>
  <si>
    <t>NiTe</t>
  </si>
  <si>
    <t>O4STl2</t>
  </si>
  <si>
    <t>H350i(1A); H372; H317;  H410</t>
  </si>
  <si>
    <t>H330(2); H310(1);  H300(2);  H410</t>
  </si>
  <si>
    <t>H271; H350i(1B); H340; H410;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</si>
  <si>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</si>
  <si>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</si>
  <si>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H220+H221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</si>
  <si>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H222+H223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</si>
  <si>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H224+H225+H226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</si>
  <si>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H251+H252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</si>
  <si>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H260+H261</t>
    </r>
  </si>
  <si>
    <t>SSEUH029</t>
  </si>
  <si>
    <t>SSEUH031</t>
  </si>
  <si>
    <t>SSEUH032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</si>
  <si>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H205+EUH001+EUH019+EUH044</t>
    </r>
  </si>
  <si>
    <t>H340; H360FD(1B); H330(2); H301; H410; H373; H350(1B)</t>
  </si>
  <si>
    <t>H350i(1A); H341; H360D(1B); H334;  H410; H373; H317</t>
  </si>
  <si>
    <t>H360D(1A); H330(2); H310(1); H300(2); H410; H373</t>
  </si>
  <si>
    <t>H330(2); H310(1); H300(2); H410; H373</t>
  </si>
  <si>
    <t>H350i(1A); H341; H360D(1B); H314(1B); H334; H410; H372; H317</t>
  </si>
  <si>
    <t>H350i(1A); H341; H360D(1B); H334; H410; H373; H317</t>
  </si>
  <si>
    <t>N</t>
  </si>
  <si>
    <r>
      <t>V</t>
    </r>
    <r>
      <rPr>
        <b/>
        <sz val="10"/>
        <rFont val="Symbol"/>
        <family val="1"/>
        <charset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</si>
</sst>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0"/>
    <numFmt numFmtId="166" formatCode="0.000"/>
    <numFmt numFmtId="167" formatCode="0.000000000"/>
    <numFmt numFmtId="168" formatCode="0.00000000"/>
    <numFmt numFmtId="169" formatCode="0.0000"/>
  </numFmts>
  <fonts count="13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Symbol"/>
      <family val="1"/>
      <charset val="2"/>
    </font>
    <font>
      <b/>
      <sz val="10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Symbol"/>
      <family val="1"/>
      <charset val="2"/>
    </font>
    <font>
      <b/>
      <sz val="10"/>
      <color rgb="FF00B050"/>
      <name val="Times New Roman"/>
      <family val="1"/>
    </font>
    <font>
      <b/>
      <sz val="10"/>
      <color rgb="FF00B050"/>
      <name val="Symbol"/>
      <family val="1"/>
      <charset val="2"/>
    </font>
    <font>
      <b/>
      <sz val="10"/>
      <color rgb="FFFF0000"/>
      <name val="Calibri"/>
      <family val="2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165" fontId="1" fillId="4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0" borderId="2" xfId="0" applyBorder="1"/>
    <xf numFmtId="165" fontId="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67" fontId="1" fillId="4" borderId="0" xfId="0" applyNumberFormat="1" applyFont="1" applyFill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 wrapText="1"/>
    </xf>
    <xf numFmtId="168" fontId="1" fillId="4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7" fontId="1" fillId="4" borderId="2" xfId="0" applyNumberFormat="1" applyFont="1" applyFill="1" applyBorder="1" applyAlignment="1">
      <alignment horizontal="center" vertical="center" wrapText="1"/>
    </xf>
    <xf numFmtId="169" fontId="1" fillId="4" borderId="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8" fontId="1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167" fontId="0" fillId="0" borderId="2" xfId="0" applyNumberFormat="1" applyBorder="1"/>
    <xf numFmtId="2" fontId="1" fillId="4" borderId="0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1.5703125" defaultRowHeight="12.75" x14ac:dyDescent="0.2"/>
  <cols>
    <col min="1" max="1" width="4.140625" style="10" customWidth="1"/>
    <col min="2" max="2" width="24.140625" style="3" customWidth="1"/>
    <col min="3" max="3" width="20.5703125" style="3" customWidth="1"/>
    <col min="4" max="4" width="10.28515625" style="3" customWidth="1"/>
    <col min="5" max="5" width="7.5703125" style="3" bestFit="1" customWidth="1"/>
    <col min="6" max="6" width="10.28515625" style="3" customWidth="1"/>
    <col min="7" max="7" width="12.5703125" style="3" customWidth="1"/>
    <col min="8" max="8" width="10.28515625" style="3" customWidth="1"/>
    <col min="9" max="9" width="36.85546875" style="3" customWidth="1"/>
    <col min="10" max="10" width="35.7109375" style="3" customWidth="1"/>
    <col min="11" max="11" width="32.5703125" style="6" customWidth="1"/>
    <col min="12" max="12" width="23.28515625" style="6" customWidth="1"/>
    <col min="13" max="13" width="38.28515625" style="6" customWidth="1"/>
    <col min="14" max="14" width="35.7109375" style="6" customWidth="1"/>
    <col min="15" max="16" width="14.5703125" style="20" customWidth="1"/>
    <col min="17" max="17" width="14.5703125" style="21" customWidth="1"/>
    <col min="18" max="18" width="25.7109375" style="15" customWidth="1"/>
    <col min="19" max="19" width="12.5703125" style="10" customWidth="1"/>
    <col min="20" max="20" width="11.42578125" style="4" customWidth="1"/>
    <col min="21" max="21" width="12.140625" style="4" customWidth="1"/>
    <col min="22" max="22" width="11.42578125" style="4" customWidth="1"/>
    <col min="23" max="23" width="10.28515625" style="4" customWidth="1"/>
    <col min="24" max="25" width="11.28515625" style="4" customWidth="1"/>
    <col min="26" max="26" width="9.85546875" style="4" customWidth="1"/>
    <col min="27" max="27" width="11.28515625" style="4" customWidth="1"/>
    <col min="28" max="28" width="11.42578125" style="4" customWidth="1"/>
    <col min="29" max="29" width="11.7109375" style="4" customWidth="1"/>
    <col min="30" max="31" width="11.42578125" style="4" customWidth="1"/>
    <col min="32" max="32" width="10.7109375" style="4" customWidth="1"/>
    <col min="33" max="35" width="11.42578125" style="4" customWidth="1"/>
    <col min="36" max="36" width="10.7109375" style="4" customWidth="1"/>
    <col min="37" max="38" width="11.42578125" style="4" customWidth="1"/>
    <col min="39" max="39" width="11.28515625" style="4" customWidth="1"/>
    <col min="40" max="42" width="11.5703125" style="4" customWidth="1"/>
    <col min="43" max="43" width="12" style="4" customWidth="1"/>
    <col min="44" max="44" width="9.85546875" style="4" customWidth="1"/>
    <col min="45" max="45" width="12.7109375" style="4" customWidth="1"/>
    <col min="46" max="49" width="11.5703125" style="4" customWidth="1"/>
    <col min="50" max="50" width="11.28515625" style="22" customWidth="1"/>
    <col min="51" max="51" width="11.5703125" style="22" customWidth="1"/>
    <col min="52" max="53" width="11.5703125" style="11" customWidth="1"/>
    <col min="54" max="63" width="11.5703125" style="4" customWidth="1"/>
    <col min="64" max="65" width="12.140625" style="4" bestFit="1" customWidth="1"/>
    <col min="66" max="66" width="17.7109375" style="4" bestFit="1" customWidth="1"/>
    <col min="67" max="69" width="11.5703125" style="4" customWidth="1"/>
    <col min="70" max="71" width="12.140625" style="4" bestFit="1" customWidth="1"/>
    <col min="72" max="74" width="11.5703125" style="4"/>
    <col min="75" max="75" width="30.7109375" style="4" bestFit="1" customWidth="1"/>
    <col min="76" max="16384" width="11.5703125" style="4"/>
  </cols>
  <sheetData>
    <row r="1" spans="1:75" x14ac:dyDescent="0.2">
      <c r="S1" s="163" t="s">
        <v>148</v>
      </c>
      <c r="T1" s="164"/>
      <c r="U1" s="165"/>
      <c r="V1" s="166" t="s">
        <v>149</v>
      </c>
      <c r="W1" s="167"/>
      <c r="X1" s="167"/>
      <c r="Y1" s="167"/>
      <c r="Z1" s="167"/>
      <c r="AA1" s="168"/>
      <c r="AB1" s="166" t="s">
        <v>165</v>
      </c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8"/>
      <c r="AN1" s="166" t="s">
        <v>169</v>
      </c>
      <c r="AO1" s="167"/>
      <c r="AP1" s="167"/>
      <c r="AQ1" s="167"/>
      <c r="AR1" s="168"/>
      <c r="AS1" s="166" t="s">
        <v>172</v>
      </c>
      <c r="AT1" s="167"/>
      <c r="AU1" s="167"/>
      <c r="AV1" s="166" t="s">
        <v>175</v>
      </c>
      <c r="AW1" s="168"/>
      <c r="AX1" s="160" t="s">
        <v>178</v>
      </c>
      <c r="AY1" s="161"/>
      <c r="AZ1" s="160" t="s">
        <v>181</v>
      </c>
      <c r="BA1" s="161"/>
      <c r="BB1" s="160" t="s">
        <v>184</v>
      </c>
      <c r="BC1" s="162"/>
      <c r="BD1" s="162"/>
      <c r="BE1" s="162"/>
      <c r="BF1" s="162"/>
      <c r="BG1" s="162"/>
      <c r="BH1" s="161"/>
      <c r="BI1" s="166" t="s">
        <v>214</v>
      </c>
      <c r="BJ1" s="167"/>
      <c r="BK1" s="168"/>
      <c r="BL1" s="166" t="s">
        <v>222</v>
      </c>
      <c r="BM1" s="167"/>
      <c r="BN1" s="167"/>
      <c r="BO1" s="167"/>
      <c r="BP1" s="167"/>
      <c r="BQ1" s="167"/>
      <c r="BR1" s="167"/>
      <c r="BS1" s="167"/>
      <c r="BT1" s="166" t="s">
        <v>223</v>
      </c>
      <c r="BU1" s="167"/>
      <c r="BV1" s="168"/>
      <c r="BW1" s="101" t="s">
        <v>224</v>
      </c>
    </row>
    <row r="2" spans="1:75" s="2" customFormat="1" ht="38.25" x14ac:dyDescent="0.2">
      <c r="A2" s="7" t="s">
        <v>287</v>
      </c>
      <c r="B2" s="1" t="s">
        <v>0</v>
      </c>
      <c r="C2" s="1" t="s">
        <v>4</v>
      </c>
      <c r="D2" s="1" t="s">
        <v>3</v>
      </c>
      <c r="E2" s="1" t="s">
        <v>255</v>
      </c>
      <c r="F2" s="1" t="s">
        <v>254</v>
      </c>
      <c r="G2" s="1" t="s">
        <v>252</v>
      </c>
      <c r="H2" s="1" t="s">
        <v>253</v>
      </c>
      <c r="I2" s="1" t="s">
        <v>1</v>
      </c>
      <c r="J2" s="1" t="s">
        <v>2</v>
      </c>
      <c r="K2" s="1" t="s">
        <v>8</v>
      </c>
      <c r="L2" s="1" t="s">
        <v>9</v>
      </c>
      <c r="M2" s="1" t="s">
        <v>10</v>
      </c>
      <c r="N2" s="1" t="s">
        <v>7</v>
      </c>
      <c r="O2" s="16" t="s">
        <v>250</v>
      </c>
      <c r="P2" s="16" t="s">
        <v>251</v>
      </c>
      <c r="Q2" s="18" t="s">
        <v>141</v>
      </c>
      <c r="R2" s="14" t="s">
        <v>110</v>
      </c>
      <c r="S2" s="39" t="s">
        <v>144</v>
      </c>
      <c r="T2" s="40" t="s">
        <v>145</v>
      </c>
      <c r="U2" s="41" t="s">
        <v>146</v>
      </c>
      <c r="V2" s="39" t="s">
        <v>147</v>
      </c>
      <c r="W2" s="40" t="s">
        <v>150</v>
      </c>
      <c r="X2" s="40" t="s">
        <v>151</v>
      </c>
      <c r="Y2" s="40" t="s">
        <v>152</v>
      </c>
      <c r="Z2" s="40" t="s">
        <v>153</v>
      </c>
      <c r="AA2" s="41" t="s">
        <v>154</v>
      </c>
      <c r="AB2" s="39" t="s">
        <v>155</v>
      </c>
      <c r="AC2" s="40" t="s">
        <v>156</v>
      </c>
      <c r="AD2" s="40" t="s">
        <v>157</v>
      </c>
      <c r="AE2" s="40" t="s">
        <v>158</v>
      </c>
      <c r="AF2" s="40" t="s">
        <v>270</v>
      </c>
      <c r="AG2" s="72" t="s">
        <v>271</v>
      </c>
      <c r="AH2" s="40" t="s">
        <v>159</v>
      </c>
      <c r="AI2" s="40" t="s">
        <v>160</v>
      </c>
      <c r="AJ2" s="40" t="s">
        <v>161</v>
      </c>
      <c r="AK2" s="40" t="s">
        <v>162</v>
      </c>
      <c r="AL2" s="40" t="s">
        <v>163</v>
      </c>
      <c r="AM2" s="41" t="s">
        <v>164</v>
      </c>
      <c r="AN2" s="39" t="s">
        <v>166</v>
      </c>
      <c r="AO2" s="40" t="s">
        <v>167</v>
      </c>
      <c r="AP2" s="40" t="s">
        <v>170</v>
      </c>
      <c r="AQ2" s="40" t="s">
        <v>171</v>
      </c>
      <c r="AR2" s="41" t="s">
        <v>168</v>
      </c>
      <c r="AS2" s="39" t="s">
        <v>144</v>
      </c>
      <c r="AT2" s="40" t="s">
        <v>173</v>
      </c>
      <c r="AU2" s="40" t="s">
        <v>174</v>
      </c>
      <c r="AV2" s="39" t="s">
        <v>176</v>
      </c>
      <c r="AW2" s="41" t="s">
        <v>177</v>
      </c>
      <c r="AX2" s="52" t="s">
        <v>179</v>
      </c>
      <c r="AY2" s="58" t="s">
        <v>180</v>
      </c>
      <c r="AZ2" s="52" t="s">
        <v>182</v>
      </c>
      <c r="BA2" s="53" t="s">
        <v>183</v>
      </c>
      <c r="BB2" s="39" t="s">
        <v>185</v>
      </c>
      <c r="BC2" s="40" t="s">
        <v>186</v>
      </c>
      <c r="BD2" s="40" t="s">
        <v>187</v>
      </c>
      <c r="BE2" s="40" t="s">
        <v>210</v>
      </c>
      <c r="BF2" s="40" t="s">
        <v>211</v>
      </c>
      <c r="BG2" s="40" t="s">
        <v>212</v>
      </c>
      <c r="BH2" s="41" t="s">
        <v>213</v>
      </c>
      <c r="BI2" s="39" t="s">
        <v>215</v>
      </c>
      <c r="BJ2" s="40" t="s">
        <v>216</v>
      </c>
      <c r="BK2" s="41" t="s">
        <v>217</v>
      </c>
      <c r="BL2" s="95" t="s">
        <v>272</v>
      </c>
      <c r="BM2" s="96" t="s">
        <v>273</v>
      </c>
      <c r="BN2" s="96" t="s">
        <v>274</v>
      </c>
      <c r="BO2" s="96" t="s">
        <v>219</v>
      </c>
      <c r="BP2" s="96" t="s">
        <v>220</v>
      </c>
      <c r="BQ2" s="96" t="s">
        <v>221</v>
      </c>
      <c r="BR2" s="96" t="s">
        <v>275</v>
      </c>
      <c r="BS2" s="96" t="s">
        <v>276</v>
      </c>
      <c r="BT2" s="95" t="s">
        <v>277</v>
      </c>
      <c r="BU2" s="96" t="s">
        <v>278</v>
      </c>
      <c r="BV2" s="97" t="s">
        <v>279</v>
      </c>
      <c r="BW2" s="101" t="s">
        <v>280</v>
      </c>
    </row>
    <row r="3" spans="1:75" s="2" customFormat="1" x14ac:dyDescent="0.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6"/>
      <c r="P3" s="16"/>
      <c r="Q3" s="18"/>
      <c r="R3" s="14"/>
      <c r="S3" s="51" t="s">
        <v>188</v>
      </c>
      <c r="T3" s="50" t="s">
        <v>189</v>
      </c>
      <c r="U3" s="48" t="s">
        <v>190</v>
      </c>
      <c r="V3" s="50" t="s">
        <v>191</v>
      </c>
      <c r="W3" s="50" t="s">
        <v>192</v>
      </c>
      <c r="X3" s="50" t="s">
        <v>193</v>
      </c>
      <c r="Y3" s="50" t="s">
        <v>194</v>
      </c>
      <c r="Z3" s="50" t="s">
        <v>192</v>
      </c>
      <c r="AA3" s="50" t="s">
        <v>193</v>
      </c>
      <c r="AB3" s="51" t="s">
        <v>195</v>
      </c>
      <c r="AC3" s="50" t="s">
        <v>196</v>
      </c>
      <c r="AD3" s="50" t="s">
        <v>197</v>
      </c>
      <c r="AE3" s="50" t="s">
        <v>198</v>
      </c>
      <c r="AF3" s="50" t="s">
        <v>196</v>
      </c>
      <c r="AG3" s="73" t="s">
        <v>199</v>
      </c>
      <c r="AH3" s="50" t="s">
        <v>200</v>
      </c>
      <c r="AI3" s="50" t="s">
        <v>201</v>
      </c>
      <c r="AJ3" s="50" t="s">
        <v>195</v>
      </c>
      <c r="AK3" s="50" t="s">
        <v>202</v>
      </c>
      <c r="AL3" s="50" t="s">
        <v>203</v>
      </c>
      <c r="AM3" s="48" t="s">
        <v>204</v>
      </c>
      <c r="AN3" s="51" t="s">
        <v>205</v>
      </c>
      <c r="AO3" s="50" t="s">
        <v>205</v>
      </c>
      <c r="AP3" s="50" t="s">
        <v>205</v>
      </c>
      <c r="AQ3" s="50" t="s">
        <v>205</v>
      </c>
      <c r="AR3" s="48" t="s">
        <v>192</v>
      </c>
      <c r="AS3" s="178" t="s">
        <v>197</v>
      </c>
      <c r="AT3" s="179"/>
      <c r="AU3" s="179"/>
      <c r="AV3" s="51" t="s">
        <v>206</v>
      </c>
      <c r="AW3" s="48" t="s">
        <v>207</v>
      </c>
      <c r="AX3" s="54" t="s">
        <v>205</v>
      </c>
      <c r="AY3" s="56" t="s">
        <v>208</v>
      </c>
      <c r="AZ3" s="54" t="s">
        <v>193</v>
      </c>
      <c r="BA3" s="55" t="s">
        <v>193</v>
      </c>
      <c r="BB3" s="172" t="s">
        <v>209</v>
      </c>
      <c r="BC3" s="173"/>
      <c r="BD3" s="173"/>
      <c r="BE3" s="173"/>
      <c r="BF3" s="173"/>
      <c r="BG3" s="173"/>
      <c r="BH3" s="174"/>
      <c r="BI3" s="172" t="s">
        <v>218</v>
      </c>
      <c r="BJ3" s="173"/>
      <c r="BK3" s="174"/>
      <c r="BL3" s="172" t="s">
        <v>218</v>
      </c>
      <c r="BM3" s="173"/>
      <c r="BN3" s="173"/>
      <c r="BO3" s="173"/>
      <c r="BP3" s="173"/>
      <c r="BQ3" s="173"/>
      <c r="BR3" s="173"/>
      <c r="BS3" s="173"/>
      <c r="BT3" s="172" t="s">
        <v>218</v>
      </c>
      <c r="BU3" s="173"/>
      <c r="BV3" s="174"/>
      <c r="BW3" s="101"/>
    </row>
    <row r="4" spans="1:75" s="23" customFormat="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4"/>
      <c r="Q4" s="98">
        <f>P4/10000</f>
        <v>0</v>
      </c>
      <c r="R4" s="34"/>
      <c r="S4" s="112">
        <f>IF(Q4&gt;=1,Q4,0)</f>
        <v>0</v>
      </c>
      <c r="T4" s="113">
        <f>IF(Q4&gt;=1,Q4,0)</f>
        <v>0</v>
      </c>
      <c r="U4" s="114">
        <f>IF(Q4&gt;=1,Q4,0)</f>
        <v>0</v>
      </c>
      <c r="V4" s="47"/>
      <c r="W4" s="44" t="str">
        <f>IF(Q4&gt;=1,"HP5","-")</f>
        <v>-</v>
      </c>
      <c r="X4" s="44" t="str">
        <f>IF(Q4&gt;=10,"HP5","-")</f>
        <v>-</v>
      </c>
      <c r="Y4" s="44" t="str">
        <f>IF(Q4&gt;=20,"HP5","-")</f>
        <v>-</v>
      </c>
      <c r="Z4" s="44" t="str">
        <f>IF(Q4&gt;=1,"HP5","-")</f>
        <v>-</v>
      </c>
      <c r="AA4" s="38" t="str">
        <f>IF(Q4&gt;=10,"HP5","-")</f>
        <v>-</v>
      </c>
      <c r="AB4" s="112">
        <f>IF(Q4&gt;=0.1,Q4,0)</f>
        <v>0</v>
      </c>
      <c r="AC4" s="113">
        <f>IF(Q4&gt;=0.1,Q4,0)</f>
        <v>0</v>
      </c>
      <c r="AD4" s="113">
        <f>IF(Q4&gt;=0.1,Q4,0)</f>
        <v>0</v>
      </c>
      <c r="AE4" s="113">
        <f>IF(Q4&gt;=1,Q4,0)</f>
        <v>0</v>
      </c>
      <c r="AF4" s="113">
        <f>IF(Q4&gt;=0.1,Q4,0)</f>
        <v>0</v>
      </c>
      <c r="AG4" s="113">
        <f>IF(Q4&gt;=0.1,Q4,0)</f>
        <v>0</v>
      </c>
      <c r="AH4" s="113">
        <f>IF(Q4&gt;=0.1,Q4,0)</f>
        <v>0</v>
      </c>
      <c r="AI4" s="113">
        <f>IF(Q4&gt;=1,Q4,0)</f>
        <v>0</v>
      </c>
      <c r="AJ4" s="113">
        <f>IF(Q4&gt;=0.1,Q4,0)</f>
        <v>0</v>
      </c>
      <c r="AK4" s="113">
        <f>IF(Q4&gt;=0.1,Q4,0)</f>
        <v>0</v>
      </c>
      <c r="AL4" s="113">
        <f>IF(Q4&gt;=0.1,Q4,0)</f>
        <v>0</v>
      </c>
      <c r="AM4" s="114">
        <f>IF(Q4&gt;=1,Q4,0)</f>
        <v>0</v>
      </c>
      <c r="AN4" s="46" t="str">
        <f>IF(Q4&gt;=0.1,"HP7","-")</f>
        <v>-</v>
      </c>
      <c r="AO4" s="44" t="str">
        <f>IF(Q4&gt;=0.1,"HP7","-")</f>
        <v>-</v>
      </c>
      <c r="AP4" s="44" t="str">
        <f>IF(Q4&gt;=0.1,"HP7","-")</f>
        <v>-</v>
      </c>
      <c r="AQ4" s="44" t="str">
        <f>IF(Q4&gt;=0.1,"HP7","-")</f>
        <v>-</v>
      </c>
      <c r="AR4" s="38" t="str">
        <f>IF(Q4&gt;=1,"HP7","-")</f>
        <v>-</v>
      </c>
      <c r="AS4" s="112">
        <f>IF(Q4&gt;=1,Q4,0)</f>
        <v>0</v>
      </c>
      <c r="AT4" s="113">
        <f>IF(Q4&gt;=1,Q4,0)</f>
        <v>0</v>
      </c>
      <c r="AU4" s="113">
        <f>IF(Q4&gt;=1,Q4,0)</f>
        <v>0</v>
      </c>
      <c r="AV4" s="46" t="str">
        <f>IF(Q4&gt;=0.3,"HP10","-")</f>
        <v>-</v>
      </c>
      <c r="AW4" s="38" t="str">
        <f>IF(Q4&gt;=3,"HP10","-")</f>
        <v>-</v>
      </c>
      <c r="AX4" s="46" t="str">
        <f>IF(Q4&gt;=0.1,"HP11","-")</f>
        <v>-</v>
      </c>
      <c r="AY4" s="44" t="str">
        <f>IF(Q4&gt;=1,"HP11","-")</f>
        <v>-</v>
      </c>
      <c r="AZ4" s="46" t="str">
        <f>IF(Q4&gt;=10,"HP13","-")</f>
        <v>-</v>
      </c>
      <c r="BA4" s="38" t="str">
        <f>IF(Q4&gt;=10,"HP13","-")</f>
        <v>-</v>
      </c>
      <c r="BB4" s="46"/>
      <c r="BC4" s="44"/>
      <c r="BD4" s="44"/>
      <c r="BE4" s="59"/>
      <c r="BF4" s="59"/>
      <c r="BG4" s="59"/>
      <c r="BH4" s="60"/>
      <c r="BI4" s="47"/>
      <c r="BJ4" s="59"/>
      <c r="BK4" s="60"/>
      <c r="BL4" s="47"/>
      <c r="BM4" s="59"/>
      <c r="BN4" s="59"/>
      <c r="BO4" s="59"/>
      <c r="BP4" s="59"/>
      <c r="BQ4" s="59"/>
      <c r="BR4" s="59"/>
      <c r="BS4" s="59"/>
      <c r="BT4" s="47"/>
      <c r="BU4" s="59"/>
      <c r="BV4" s="60"/>
      <c r="BW4" s="102"/>
    </row>
    <row r="5" spans="1:75" x14ac:dyDescent="0.2">
      <c r="A5" s="8">
        <v>1</v>
      </c>
      <c r="B5" s="3" t="s">
        <v>44</v>
      </c>
      <c r="C5" s="3" t="s">
        <v>48</v>
      </c>
      <c r="D5" s="3" t="s">
        <v>47</v>
      </c>
      <c r="E5" s="2" t="s">
        <v>103</v>
      </c>
      <c r="F5" s="83">
        <v>121.8</v>
      </c>
      <c r="G5" s="13" t="s">
        <v>257</v>
      </c>
      <c r="H5" s="4">
        <v>291.60000000000002</v>
      </c>
      <c r="I5" s="3" t="s">
        <v>45</v>
      </c>
      <c r="J5" s="3" t="s">
        <v>46</v>
      </c>
      <c r="K5" s="3" t="s">
        <v>18</v>
      </c>
      <c r="L5" s="3"/>
      <c r="M5" s="3"/>
      <c r="N5" s="3" t="s">
        <v>17</v>
      </c>
      <c r="O5" s="105">
        <v>1000</v>
      </c>
      <c r="P5" s="19">
        <f>(O5*H5)/(2*F5)</f>
        <v>1197.0443349753696</v>
      </c>
      <c r="Q5" s="107">
        <f>P5/10000</f>
        <v>0.11970443349753696</v>
      </c>
      <c r="R5" s="12" t="s">
        <v>18</v>
      </c>
      <c r="S5" s="115"/>
      <c r="T5" s="116"/>
      <c r="U5" s="117"/>
      <c r="V5" s="42"/>
      <c r="W5" s="36"/>
      <c r="X5" s="36"/>
      <c r="Y5" s="36"/>
      <c r="Z5" s="36"/>
      <c r="AA5" s="43"/>
      <c r="AB5" s="42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43"/>
      <c r="AN5" s="42"/>
      <c r="AO5" s="11"/>
      <c r="AP5" s="11"/>
      <c r="AQ5" s="11"/>
      <c r="AR5" s="38" t="str">
        <f>IF(Q5&gt;=1,"HP7","-")</f>
        <v>-</v>
      </c>
      <c r="AS5" s="42"/>
      <c r="AT5" s="11"/>
      <c r="AU5" s="11"/>
      <c r="AV5" s="42"/>
      <c r="AW5" s="43"/>
      <c r="AY5" s="57"/>
      <c r="AZ5" s="42"/>
      <c r="BA5" s="43"/>
      <c r="BB5" s="42"/>
      <c r="BC5" s="11"/>
      <c r="BD5" s="11"/>
      <c r="BE5" s="11"/>
      <c r="BF5" s="11"/>
      <c r="BG5" s="11"/>
      <c r="BH5" s="43"/>
      <c r="BI5" s="42"/>
      <c r="BJ5" s="11"/>
      <c r="BK5" s="43"/>
      <c r="BL5" s="42"/>
      <c r="BM5" s="11"/>
      <c r="BN5" s="11"/>
      <c r="BO5" s="11"/>
      <c r="BP5" s="11"/>
      <c r="BQ5" s="11"/>
      <c r="BR5" s="11"/>
      <c r="BS5" s="11"/>
      <c r="BT5" s="42"/>
      <c r="BU5" s="11"/>
      <c r="BV5" s="43"/>
      <c r="BW5" s="71"/>
    </row>
    <row r="6" spans="1:75" ht="25.5" x14ac:dyDescent="0.2">
      <c r="A6" s="8">
        <v>2</v>
      </c>
      <c r="B6" s="3" t="s">
        <v>33</v>
      </c>
      <c r="C6" s="3" t="s">
        <v>36</v>
      </c>
      <c r="D6" s="3" t="s">
        <v>35</v>
      </c>
      <c r="E6" s="2" t="s">
        <v>139</v>
      </c>
      <c r="F6" s="83">
        <v>74.92</v>
      </c>
      <c r="G6" s="85" t="s">
        <v>258</v>
      </c>
      <c r="H6" s="4">
        <v>453.91</v>
      </c>
      <c r="I6" s="3" t="s">
        <v>119</v>
      </c>
      <c r="J6" s="3" t="s">
        <v>34</v>
      </c>
      <c r="K6" s="3" t="s">
        <v>37</v>
      </c>
      <c r="L6" s="3"/>
      <c r="M6" s="3"/>
      <c r="N6" s="3" t="s">
        <v>51</v>
      </c>
      <c r="O6" s="105">
        <v>1100</v>
      </c>
      <c r="P6" s="19">
        <f>(O6*H6)/(2*F6)</f>
        <v>3332.2277095568606</v>
      </c>
      <c r="Q6" s="107">
        <f t="shared" ref="Q6:Q16" si="0">P6/10000</f>
        <v>0.33322277095568609</v>
      </c>
      <c r="R6" s="12" t="s">
        <v>142</v>
      </c>
      <c r="S6" s="115"/>
      <c r="T6" s="116"/>
      <c r="U6" s="117"/>
      <c r="V6" s="42"/>
      <c r="W6" s="11"/>
      <c r="X6" s="11"/>
      <c r="Y6" s="11"/>
      <c r="Z6" s="44" t="str">
        <f>IF(Q6&gt;=1,"HP5","-")</f>
        <v>-</v>
      </c>
      <c r="AA6" s="43"/>
      <c r="AB6" s="121"/>
      <c r="AC6" s="122"/>
      <c r="AD6" s="122"/>
      <c r="AE6" s="122"/>
      <c r="AF6" s="123"/>
      <c r="AG6" s="123"/>
      <c r="AH6" s="122"/>
      <c r="AI6" s="122"/>
      <c r="AJ6" s="122"/>
      <c r="AK6" s="122"/>
      <c r="AL6" s="122"/>
      <c r="AM6" s="124"/>
      <c r="AN6" s="133" t="str">
        <f>IF(Q6&gt;=0.1,"HP7","-")</f>
        <v>HP7</v>
      </c>
      <c r="AO6" s="11"/>
      <c r="AP6" s="11"/>
      <c r="AQ6" s="11"/>
      <c r="AR6" s="43"/>
      <c r="AS6" s="42"/>
      <c r="AT6" s="11"/>
      <c r="AU6" s="11"/>
      <c r="AV6" s="42"/>
      <c r="AW6" s="43"/>
      <c r="AY6" s="57"/>
      <c r="AZ6" s="46" t="str">
        <f>IF(Q6&gt;=10,"HP13","-")</f>
        <v>-</v>
      </c>
      <c r="BA6" s="43"/>
      <c r="BB6" s="42"/>
      <c r="BC6" s="11"/>
      <c r="BD6" s="11"/>
      <c r="BE6" s="11"/>
      <c r="BF6" s="11"/>
      <c r="BG6" s="11"/>
      <c r="BH6" s="43"/>
      <c r="BI6" s="42"/>
      <c r="BJ6" s="11"/>
      <c r="BK6" s="43"/>
      <c r="BL6" s="42"/>
      <c r="BM6" s="11"/>
      <c r="BN6" s="11"/>
      <c r="BO6" s="11"/>
      <c r="BP6" s="11"/>
      <c r="BQ6" s="11"/>
      <c r="BR6" s="11"/>
      <c r="BS6" s="11"/>
      <c r="BT6" s="42"/>
      <c r="BU6" s="11"/>
      <c r="BV6" s="43"/>
      <c r="BW6" s="71"/>
    </row>
    <row r="7" spans="1:75" ht="38.25" x14ac:dyDescent="0.2">
      <c r="A7" s="8">
        <v>3</v>
      </c>
      <c r="B7" s="3" t="s">
        <v>60</v>
      </c>
      <c r="C7" s="3" t="s">
        <v>64</v>
      </c>
      <c r="D7" s="3" t="s">
        <v>63</v>
      </c>
      <c r="E7" s="2" t="s">
        <v>136</v>
      </c>
      <c r="F7" s="83">
        <v>112.4</v>
      </c>
      <c r="G7" s="86" t="s">
        <v>259</v>
      </c>
      <c r="H7" s="140">
        <v>150.4</v>
      </c>
      <c r="I7" s="3" t="s">
        <v>61</v>
      </c>
      <c r="J7" s="3" t="s">
        <v>62</v>
      </c>
      <c r="K7" s="3" t="s">
        <v>67</v>
      </c>
      <c r="L7" s="3"/>
      <c r="M7" s="3" t="s">
        <v>68</v>
      </c>
      <c r="N7" s="3" t="s">
        <v>66</v>
      </c>
      <c r="O7" s="105">
        <v>1200</v>
      </c>
      <c r="P7" s="19">
        <f>(O7*H7)/(F7)</f>
        <v>1605.6939501779359</v>
      </c>
      <c r="Q7" s="107">
        <f t="shared" si="0"/>
        <v>0.1605693950177936</v>
      </c>
      <c r="R7" s="12" t="s">
        <v>281</v>
      </c>
      <c r="S7" s="115"/>
      <c r="T7" s="116"/>
      <c r="U7" s="117"/>
      <c r="V7" s="42"/>
      <c r="W7" s="11"/>
      <c r="X7" s="11"/>
      <c r="Y7" s="11"/>
      <c r="Z7" s="11"/>
      <c r="AA7" s="38" t="str">
        <f>IF(Q7&gt;=10,"HP5","-")</f>
        <v>-</v>
      </c>
      <c r="AB7" s="121"/>
      <c r="AC7" s="122"/>
      <c r="AD7" s="125">
        <f>IF(Q7&gt;=0.1,Q7,0)</f>
        <v>0.1605693950177936</v>
      </c>
      <c r="AE7" s="122"/>
      <c r="AF7" s="122"/>
      <c r="AG7" s="122"/>
      <c r="AH7" s="122"/>
      <c r="AI7" s="122"/>
      <c r="AJ7" s="122"/>
      <c r="AK7" s="125">
        <f>IF(Q7&gt;=0.1,Q7,0)</f>
        <v>0.1605693950177936</v>
      </c>
      <c r="AL7" s="122"/>
      <c r="AM7" s="124"/>
      <c r="AN7" s="42"/>
      <c r="AO7" s="111" t="str">
        <f>IF(Q7&gt;=0.1,"HP7","-")</f>
        <v>HP7</v>
      </c>
      <c r="AP7" s="11"/>
      <c r="AQ7" s="11"/>
      <c r="AR7" s="43"/>
      <c r="AS7" s="42"/>
      <c r="AT7" s="11"/>
      <c r="AU7" s="11"/>
      <c r="AV7" s="46" t="str">
        <f>IF(Q7&gt;=0.3,"HP10","-")</f>
        <v>-</v>
      </c>
      <c r="AW7" s="43"/>
      <c r="AX7" s="133" t="str">
        <f>IF(Q7&gt;=0.1,"HP11","-")</f>
        <v>HP11</v>
      </c>
      <c r="AY7" s="57"/>
      <c r="AZ7" s="42"/>
      <c r="BA7" s="43"/>
      <c r="BB7" s="42"/>
      <c r="BC7" s="11"/>
      <c r="BD7" s="11"/>
      <c r="BE7" s="11"/>
      <c r="BF7" s="11"/>
      <c r="BG7" s="11"/>
      <c r="BH7" s="43"/>
      <c r="BI7" s="42"/>
      <c r="BJ7" s="11"/>
      <c r="BK7" s="43"/>
      <c r="BL7" s="42"/>
      <c r="BM7" s="11"/>
      <c r="BN7" s="11"/>
      <c r="BO7" s="11"/>
      <c r="BP7" s="11"/>
      <c r="BQ7" s="11"/>
      <c r="BR7" s="11"/>
      <c r="BS7" s="11"/>
      <c r="BT7" s="42"/>
      <c r="BU7" s="11"/>
      <c r="BV7" s="43"/>
      <c r="BW7" s="71"/>
    </row>
    <row r="8" spans="1:75" ht="63.75" x14ac:dyDescent="0.2">
      <c r="A8" s="8">
        <v>4</v>
      </c>
      <c r="B8" s="3" t="s">
        <v>19</v>
      </c>
      <c r="C8" s="3" t="s">
        <v>22</v>
      </c>
      <c r="D8" s="3" t="s">
        <v>21</v>
      </c>
      <c r="E8" s="2" t="s">
        <v>104</v>
      </c>
      <c r="F8" s="83">
        <v>52</v>
      </c>
      <c r="G8" s="5" t="s">
        <v>260</v>
      </c>
      <c r="H8" s="140">
        <v>154.9</v>
      </c>
      <c r="I8" s="3" t="s">
        <v>122</v>
      </c>
      <c r="J8" s="3" t="s">
        <v>20</v>
      </c>
      <c r="K8" s="3" t="s">
        <v>25</v>
      </c>
      <c r="L8" s="3"/>
      <c r="M8" s="3" t="s">
        <v>26</v>
      </c>
      <c r="N8" s="3" t="s">
        <v>24</v>
      </c>
      <c r="O8" s="105">
        <v>1300</v>
      </c>
      <c r="P8" s="17">
        <f>(O8*H8)/(F8)</f>
        <v>3872.5</v>
      </c>
      <c r="Q8" s="19">
        <f t="shared" si="0"/>
        <v>0.38724999999999998</v>
      </c>
      <c r="R8" s="12" t="s">
        <v>269</v>
      </c>
      <c r="S8" s="115"/>
      <c r="T8" s="116"/>
      <c r="U8" s="117"/>
      <c r="V8" s="42"/>
      <c r="W8" s="11"/>
      <c r="X8" s="11"/>
      <c r="Y8" s="36"/>
      <c r="Z8" s="11"/>
      <c r="AA8" s="43"/>
      <c r="AB8" s="121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4"/>
      <c r="AN8" s="42"/>
      <c r="AO8" s="11"/>
      <c r="AP8" s="11"/>
      <c r="AQ8" s="111" t="str">
        <f>IF(Q8&gt;=0.1,"HP7","-")</f>
        <v>HP7</v>
      </c>
      <c r="AR8" s="43"/>
      <c r="AS8" s="42"/>
      <c r="AT8" s="11"/>
      <c r="AU8" s="11"/>
      <c r="AV8" s="42"/>
      <c r="AW8" s="43"/>
      <c r="AX8" s="133" t="str">
        <f>IF(Q8&gt;=0.1,"HP11","-")</f>
        <v>HP11</v>
      </c>
      <c r="AY8" s="57"/>
      <c r="AZ8" s="42"/>
      <c r="BA8" s="43"/>
      <c r="BB8" s="42"/>
      <c r="BC8" s="11"/>
      <c r="BD8" s="11"/>
      <c r="BE8" s="11"/>
      <c r="BF8" s="11"/>
      <c r="BG8" s="11"/>
      <c r="BH8" s="43"/>
      <c r="BI8" s="42"/>
      <c r="BJ8" s="19">
        <v>0.38724999999999998</v>
      </c>
      <c r="BK8" s="43"/>
      <c r="BL8" s="42"/>
      <c r="BM8" s="11"/>
      <c r="BN8" s="11"/>
      <c r="BO8" s="11"/>
      <c r="BP8" s="11"/>
      <c r="BQ8" s="11"/>
      <c r="BR8" s="11"/>
      <c r="BS8" s="11"/>
      <c r="BT8" s="42"/>
      <c r="BU8" s="11"/>
      <c r="BV8" s="43"/>
      <c r="BW8" s="71"/>
    </row>
    <row r="9" spans="1:75" ht="38.25" x14ac:dyDescent="0.2">
      <c r="A9" s="8">
        <v>5</v>
      </c>
      <c r="B9" s="3" t="s">
        <v>95</v>
      </c>
      <c r="C9" s="3" t="s">
        <v>99</v>
      </c>
      <c r="D9" s="3" t="s">
        <v>98</v>
      </c>
      <c r="E9" s="2" t="s">
        <v>106</v>
      </c>
      <c r="F9" s="83">
        <v>63.55</v>
      </c>
      <c r="G9" s="87" t="s">
        <v>261</v>
      </c>
      <c r="H9" s="4">
        <v>167.26</v>
      </c>
      <c r="I9" s="3" t="s">
        <v>96</v>
      </c>
      <c r="J9" s="3" t="s">
        <v>97</v>
      </c>
      <c r="K9" s="3" t="s">
        <v>54</v>
      </c>
      <c r="L9" s="3"/>
      <c r="M9" s="3" t="s">
        <v>53</v>
      </c>
      <c r="N9" s="3" t="s">
        <v>94</v>
      </c>
      <c r="O9" s="105">
        <v>1400</v>
      </c>
      <c r="P9" s="19">
        <f>(O9*H9)/(F9)</f>
        <v>3684.7206923682143</v>
      </c>
      <c r="Q9" s="107">
        <f t="shared" si="0"/>
        <v>0.36847206923682141</v>
      </c>
      <c r="R9" s="12" t="s">
        <v>282</v>
      </c>
      <c r="S9" s="115"/>
      <c r="T9" s="116"/>
      <c r="U9" s="117"/>
      <c r="V9" s="42"/>
      <c r="W9" s="11"/>
      <c r="X9" s="11"/>
      <c r="Y9" s="11"/>
      <c r="Z9" s="11"/>
      <c r="AA9" s="38" t="str">
        <f>IF(Q9&gt;=10,"HP5","-")</f>
        <v>-</v>
      </c>
      <c r="AB9" s="121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4"/>
      <c r="AN9" s="42"/>
      <c r="AO9" s="11"/>
      <c r="AP9" s="111" t="str">
        <f>IF(Q9&gt;=0.1,"HP7","-")</f>
        <v>HP7</v>
      </c>
      <c r="AQ9" s="11"/>
      <c r="AR9" s="43"/>
      <c r="AS9" s="42"/>
      <c r="AT9" s="11"/>
      <c r="AU9" s="11"/>
      <c r="AV9" s="133" t="str">
        <f>IF(Q9&gt;=0.3,"HP10","-")</f>
        <v>HP10</v>
      </c>
      <c r="AW9" s="43"/>
      <c r="AY9" s="44" t="str">
        <f>IF(Q9&gt;=1,"HP11","-")</f>
        <v>-</v>
      </c>
      <c r="AZ9" s="46" t="str">
        <f>IF(Q9&gt;=10,"HP13","-")</f>
        <v>-</v>
      </c>
      <c r="BA9" s="38" t="str">
        <f>IF(Q9&gt;=10,"HP13","-")</f>
        <v>-</v>
      </c>
      <c r="BB9" s="42"/>
      <c r="BC9" s="11"/>
      <c r="BD9" s="11"/>
      <c r="BE9" s="11"/>
      <c r="BF9" s="11"/>
      <c r="BG9" s="11"/>
      <c r="BH9" s="43"/>
      <c r="BI9" s="42"/>
      <c r="BJ9" s="11"/>
      <c r="BK9" s="43"/>
      <c r="BL9" s="42"/>
      <c r="BM9" s="11"/>
      <c r="BN9" s="11"/>
      <c r="BO9" s="11"/>
      <c r="BP9" s="11"/>
      <c r="BQ9" s="11"/>
      <c r="BR9" s="11"/>
      <c r="BS9" s="11"/>
      <c r="BT9" s="42"/>
      <c r="BU9" s="11"/>
      <c r="BV9" s="43"/>
      <c r="BW9" s="71"/>
    </row>
    <row r="10" spans="1:75" ht="38.25" x14ac:dyDescent="0.2">
      <c r="A10" s="8">
        <v>6</v>
      </c>
      <c r="B10" s="3" t="s">
        <v>87</v>
      </c>
      <c r="C10" s="3" t="s">
        <v>11</v>
      </c>
      <c r="D10" s="3" t="s">
        <v>11</v>
      </c>
      <c r="E10" s="2" t="s">
        <v>105</v>
      </c>
      <c r="F10" s="84">
        <v>207.2</v>
      </c>
      <c r="G10" s="3" t="s">
        <v>11</v>
      </c>
      <c r="H10" s="3" t="s">
        <v>11</v>
      </c>
      <c r="I10" s="3" t="s">
        <v>88</v>
      </c>
      <c r="J10" s="3" t="s">
        <v>89</v>
      </c>
      <c r="K10" s="3" t="s">
        <v>101</v>
      </c>
      <c r="L10" s="3"/>
      <c r="M10" s="3" t="s">
        <v>102</v>
      </c>
      <c r="N10" s="3" t="s">
        <v>100</v>
      </c>
      <c r="O10" s="105">
        <v>1500</v>
      </c>
      <c r="P10" s="106">
        <v>1500</v>
      </c>
      <c r="Q10" s="141">
        <f t="shared" si="0"/>
        <v>0.15</v>
      </c>
      <c r="R10" s="12" t="s">
        <v>283</v>
      </c>
      <c r="S10" s="115"/>
      <c r="T10" s="116"/>
      <c r="U10" s="117"/>
      <c r="V10" s="42"/>
      <c r="W10" s="11"/>
      <c r="X10" s="11"/>
      <c r="Y10" s="11"/>
      <c r="Z10" s="11"/>
      <c r="AA10" s="38" t="str">
        <f>IF(Q10&gt;=10,"HP5","-")</f>
        <v>-</v>
      </c>
      <c r="AB10" s="121"/>
      <c r="AC10" s="154">
        <f>IF(Q10&gt;=0.1,Q10,0)</f>
        <v>0.15</v>
      </c>
      <c r="AD10" s="128"/>
      <c r="AE10" s="128"/>
      <c r="AF10" s="154">
        <f>IF(Q10&gt;=0.1,Q10,0)</f>
        <v>0.15</v>
      </c>
      <c r="AG10" s="129"/>
      <c r="AH10" s="128"/>
      <c r="AI10" s="128"/>
      <c r="AJ10" s="128"/>
      <c r="AK10" s="154">
        <f>IF(Q10&gt;=0.1,Q10,0)</f>
        <v>0.15</v>
      </c>
      <c r="AL10" s="122"/>
      <c r="AM10" s="124"/>
      <c r="AN10" s="42"/>
      <c r="AO10" s="11"/>
      <c r="AP10" s="11"/>
      <c r="AQ10" s="11"/>
      <c r="AR10" s="43"/>
      <c r="AS10" s="42"/>
      <c r="AT10" s="11"/>
      <c r="AU10" s="11"/>
      <c r="AV10" s="46" t="str">
        <f>IF(Q10&gt;=0.3,"HP10","-")</f>
        <v>-</v>
      </c>
      <c r="AW10" s="43"/>
      <c r="AY10" s="57"/>
      <c r="AZ10" s="42"/>
      <c r="BA10" s="43"/>
      <c r="BB10" s="42"/>
      <c r="BC10" s="11"/>
      <c r="BD10" s="11"/>
      <c r="BE10" s="11"/>
      <c r="BF10" s="11"/>
      <c r="BG10" s="11"/>
      <c r="BH10" s="43"/>
      <c r="BI10" s="42"/>
      <c r="BJ10" s="11"/>
      <c r="BK10" s="43"/>
      <c r="BL10" s="42"/>
      <c r="BM10" s="11"/>
      <c r="BN10" s="11"/>
      <c r="BO10" s="11"/>
      <c r="BP10" s="11"/>
      <c r="BQ10" s="11"/>
      <c r="BR10" s="11"/>
      <c r="BS10" s="11"/>
      <c r="BT10" s="42"/>
      <c r="BU10" s="11"/>
      <c r="BV10" s="43"/>
      <c r="BW10" s="71"/>
    </row>
    <row r="11" spans="1:75" ht="38.25" x14ac:dyDescent="0.2">
      <c r="A11" s="8">
        <v>7</v>
      </c>
      <c r="B11" s="3" t="s">
        <v>74</v>
      </c>
      <c r="C11" s="3" t="s">
        <v>78</v>
      </c>
      <c r="D11" s="3" t="s">
        <v>77</v>
      </c>
      <c r="E11" s="2" t="s">
        <v>137</v>
      </c>
      <c r="F11" s="83">
        <v>200.6</v>
      </c>
      <c r="G11" s="88" t="s">
        <v>262</v>
      </c>
      <c r="H11" s="4">
        <v>230.67</v>
      </c>
      <c r="I11" s="3" t="s">
        <v>75</v>
      </c>
      <c r="J11" s="3" t="s">
        <v>76</v>
      </c>
      <c r="K11" s="3" t="s">
        <v>73</v>
      </c>
      <c r="L11" s="3"/>
      <c r="M11" s="3" t="s">
        <v>79</v>
      </c>
      <c r="N11" s="3" t="s">
        <v>72</v>
      </c>
      <c r="O11" s="105">
        <v>1600</v>
      </c>
      <c r="P11" s="19">
        <f>(O11*H11)/(F11)</f>
        <v>1839.8404785643072</v>
      </c>
      <c r="Q11" s="107">
        <f t="shared" si="0"/>
        <v>0.18398404785643072</v>
      </c>
      <c r="R11" s="12" t="s">
        <v>284</v>
      </c>
      <c r="S11" s="115"/>
      <c r="T11" s="116"/>
      <c r="U11" s="117"/>
      <c r="V11" s="42"/>
      <c r="W11" s="11"/>
      <c r="X11" s="11"/>
      <c r="Y11" s="11"/>
      <c r="Z11" s="11"/>
      <c r="AA11" s="38" t="str">
        <f>IF(Q11&gt;=10,"HP5","-")</f>
        <v>-</v>
      </c>
      <c r="AB11" s="121"/>
      <c r="AC11" s="125">
        <f>IF(Q11&gt;=0.1,Q11,0)</f>
        <v>0.18398404785643072</v>
      </c>
      <c r="AD11" s="131"/>
      <c r="AE11" s="131"/>
      <c r="AF11" s="130">
        <f>IF(Q11&gt;=0.1,Q11,0)</f>
        <v>0.18398404785643072</v>
      </c>
      <c r="AG11" s="132"/>
      <c r="AH11" s="131"/>
      <c r="AI11" s="131"/>
      <c r="AJ11" s="131"/>
      <c r="AK11" s="130">
        <f>IF(Q11&gt;=0.1,Q11,0)</f>
        <v>0.18398404785643072</v>
      </c>
      <c r="AL11" s="122"/>
      <c r="AM11" s="124"/>
      <c r="AN11" s="42"/>
      <c r="AO11" s="11"/>
      <c r="AP11" s="11"/>
      <c r="AQ11" s="11"/>
      <c r="AR11" s="43"/>
      <c r="AS11" s="42"/>
      <c r="AT11" s="11"/>
      <c r="AU11" s="11"/>
      <c r="AV11" s="42"/>
      <c r="AW11" s="43"/>
      <c r="AY11" s="57"/>
      <c r="AZ11" s="42"/>
      <c r="BA11" s="43"/>
      <c r="BB11" s="42"/>
      <c r="BC11" s="11"/>
      <c r="BD11" s="11"/>
      <c r="BE11" s="11"/>
      <c r="BF11" s="11"/>
      <c r="BG11" s="11"/>
      <c r="BH11" s="43"/>
      <c r="BI11" s="42"/>
      <c r="BJ11" s="11"/>
      <c r="BK11" s="43"/>
      <c r="BL11" s="42"/>
      <c r="BM11" s="11"/>
      <c r="BN11" s="11"/>
      <c r="BO11" s="11"/>
      <c r="BP11" s="11"/>
      <c r="BQ11" s="11"/>
      <c r="BR11" s="11"/>
      <c r="BS11" s="11"/>
      <c r="BT11" s="42"/>
      <c r="BU11" s="11"/>
      <c r="BV11" s="43"/>
      <c r="BW11" s="71"/>
    </row>
    <row r="12" spans="1:75" ht="38.25" x14ac:dyDescent="0.2">
      <c r="A12" s="8">
        <v>8</v>
      </c>
      <c r="B12" s="3" t="s">
        <v>55</v>
      </c>
      <c r="C12" s="3" t="s">
        <v>58</v>
      </c>
      <c r="D12" s="3" t="s">
        <v>57</v>
      </c>
      <c r="E12" s="2" t="s">
        <v>134</v>
      </c>
      <c r="F12" s="83">
        <v>58.69</v>
      </c>
      <c r="G12" s="4" t="s">
        <v>263</v>
      </c>
      <c r="H12" s="4">
        <v>365.69</v>
      </c>
      <c r="I12" s="3" t="s">
        <v>115</v>
      </c>
      <c r="J12" s="3" t="s">
        <v>56</v>
      </c>
      <c r="K12" s="3" t="s">
        <v>92</v>
      </c>
      <c r="L12" s="3"/>
      <c r="M12" s="3" t="s">
        <v>53</v>
      </c>
      <c r="N12" s="3" t="s">
        <v>91</v>
      </c>
      <c r="O12" s="105">
        <v>1700</v>
      </c>
      <c r="P12" s="19">
        <f>(O12*H12)/(F12)</f>
        <v>10592.485943090816</v>
      </c>
      <c r="Q12" s="107">
        <f t="shared" si="0"/>
        <v>1.0592485943090817</v>
      </c>
      <c r="R12" s="12" t="s">
        <v>285</v>
      </c>
      <c r="S12" s="115"/>
      <c r="T12" s="116"/>
      <c r="U12" s="117"/>
      <c r="V12" s="42"/>
      <c r="W12" s="11"/>
      <c r="X12" s="11"/>
      <c r="Y12" s="11"/>
      <c r="Z12" s="111" t="str">
        <f>IF(Q12&gt;=1,"HP5","-")</f>
        <v>HP5</v>
      </c>
      <c r="AA12" s="37"/>
      <c r="AB12" s="121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4"/>
      <c r="AN12" s="42"/>
      <c r="AO12" s="11"/>
      <c r="AP12" s="111" t="str">
        <f>IF(Q12&gt;=0.1,"HP7","-")</f>
        <v>HP7</v>
      </c>
      <c r="AQ12" s="11"/>
      <c r="AR12" s="43"/>
      <c r="AS12" s="42"/>
      <c r="AT12" s="125">
        <f>IF(Q12&gt;=1,Q12,0)</f>
        <v>1.0592485943090817</v>
      </c>
      <c r="AU12" s="11"/>
      <c r="AV12" s="133" t="str">
        <f>IF(Q12&gt;=0.3,"HP10","-")</f>
        <v>HP10</v>
      </c>
      <c r="AW12" s="43"/>
      <c r="AY12" s="111" t="str">
        <f>IF(Q12&gt;=1,"HP11","-")</f>
        <v>HP11</v>
      </c>
      <c r="AZ12" s="46" t="str">
        <f>IF(Q12&gt;=10,"HP13","-")</f>
        <v>-</v>
      </c>
      <c r="BA12" s="38" t="str">
        <f>IF(Q12&gt;=10,"HP13","-")</f>
        <v>-</v>
      </c>
      <c r="BB12" s="42"/>
      <c r="BC12" s="11"/>
      <c r="BD12" s="11"/>
      <c r="BE12" s="11"/>
      <c r="BF12" s="11"/>
      <c r="BG12" s="11"/>
      <c r="BH12" s="43"/>
      <c r="BI12" s="42"/>
      <c r="BJ12" s="11"/>
      <c r="BK12" s="43"/>
      <c r="BL12" s="42"/>
      <c r="BM12" s="11"/>
      <c r="BN12" s="11"/>
      <c r="BO12" s="11"/>
      <c r="BP12" s="11"/>
      <c r="BQ12" s="11"/>
      <c r="BR12" s="11"/>
      <c r="BS12" s="11"/>
      <c r="BT12" s="42"/>
      <c r="BU12" s="11"/>
      <c r="BV12" s="43"/>
      <c r="BW12" s="71"/>
    </row>
    <row r="13" spans="1:75" ht="38.25" x14ac:dyDescent="0.2">
      <c r="A13" s="8">
        <v>9</v>
      </c>
      <c r="B13" s="3" t="s">
        <v>28</v>
      </c>
      <c r="C13" s="3" t="s">
        <v>32</v>
      </c>
      <c r="D13" s="3" t="s">
        <v>31</v>
      </c>
      <c r="E13" s="2" t="s">
        <v>140</v>
      </c>
      <c r="F13" s="84">
        <v>78.959999999999994</v>
      </c>
      <c r="G13" s="4" t="s">
        <v>264</v>
      </c>
      <c r="H13" s="4">
        <v>309.75</v>
      </c>
      <c r="I13" s="3" t="s">
        <v>29</v>
      </c>
      <c r="J13" s="3" t="s">
        <v>30</v>
      </c>
      <c r="K13" s="3" t="s">
        <v>54</v>
      </c>
      <c r="L13" s="3"/>
      <c r="M13" s="3" t="s">
        <v>53</v>
      </c>
      <c r="N13" s="3" t="s">
        <v>94</v>
      </c>
      <c r="O13" s="105">
        <v>1800</v>
      </c>
      <c r="P13" s="19">
        <f>(O13*H13)/(F13)</f>
        <v>7061.1702127659582</v>
      </c>
      <c r="Q13" s="107">
        <f t="shared" si="0"/>
        <v>0.70611702127659581</v>
      </c>
      <c r="R13" s="12" t="s">
        <v>286</v>
      </c>
      <c r="S13" s="115"/>
      <c r="T13" s="116"/>
      <c r="U13" s="117"/>
      <c r="V13" s="42"/>
      <c r="W13" s="11"/>
      <c r="X13" s="11"/>
      <c r="Y13" s="11"/>
      <c r="Z13" s="11"/>
      <c r="AA13" s="38" t="str">
        <f>IF(Q13&gt;=10,"HP5","-")</f>
        <v>-</v>
      </c>
      <c r="AB13" s="121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4"/>
      <c r="AN13" s="42"/>
      <c r="AO13" s="11"/>
      <c r="AP13" s="111" t="str">
        <f>IF(Q13&gt;=0.1,"HP7","-")</f>
        <v>HP7</v>
      </c>
      <c r="AQ13" s="11"/>
      <c r="AR13" s="43"/>
      <c r="AS13" s="42"/>
      <c r="AT13" s="11"/>
      <c r="AU13" s="11"/>
      <c r="AV13" s="133" t="str">
        <f>IF(Q13&gt;=0.3,"HP10","-")</f>
        <v>HP10</v>
      </c>
      <c r="AW13" s="43"/>
      <c r="AY13" s="44" t="str">
        <f>IF(Q13&gt;=1,"HP11","-")</f>
        <v>-</v>
      </c>
      <c r="AZ13" s="46" t="str">
        <f>IF(Q13&gt;=10,"HP13","-")</f>
        <v>-</v>
      </c>
      <c r="BA13" s="38" t="str">
        <f>IF(Q13&gt;=10,"HP13","-")</f>
        <v>-</v>
      </c>
      <c r="BB13" s="42"/>
      <c r="BC13" s="11"/>
      <c r="BD13" s="11"/>
      <c r="BE13" s="11"/>
      <c r="BF13" s="11"/>
      <c r="BG13" s="11"/>
      <c r="BH13" s="43"/>
      <c r="BI13" s="42"/>
      <c r="BJ13" s="11"/>
      <c r="BK13" s="43"/>
      <c r="BL13" s="42"/>
      <c r="BM13" s="11"/>
      <c r="BN13" s="11"/>
      <c r="BO13" s="11"/>
      <c r="BP13" s="11"/>
      <c r="BQ13" s="11"/>
      <c r="BR13" s="11"/>
      <c r="BS13" s="11"/>
      <c r="BT13" s="42"/>
      <c r="BU13" s="11"/>
      <c r="BV13" s="43"/>
      <c r="BW13" s="71"/>
    </row>
    <row r="14" spans="1:75" ht="25.5" x14ac:dyDescent="0.2">
      <c r="A14" s="8">
        <v>10</v>
      </c>
      <c r="B14" s="3" t="s">
        <v>38</v>
      </c>
      <c r="C14" s="3" t="s">
        <v>42</v>
      </c>
      <c r="D14" s="3" t="s">
        <v>41</v>
      </c>
      <c r="E14" s="2" t="s">
        <v>256</v>
      </c>
      <c r="F14" s="84">
        <v>127.6</v>
      </c>
      <c r="G14" s="4" t="s">
        <v>265</v>
      </c>
      <c r="H14" s="4">
        <v>186.29</v>
      </c>
      <c r="I14" s="3" t="s">
        <v>39</v>
      </c>
      <c r="J14" s="3" t="s">
        <v>40</v>
      </c>
      <c r="K14" s="3" t="s">
        <v>52</v>
      </c>
      <c r="L14" s="3"/>
      <c r="M14" s="3"/>
      <c r="N14" s="3" t="s">
        <v>51</v>
      </c>
      <c r="O14" s="105">
        <v>1900</v>
      </c>
      <c r="P14" s="19">
        <f>(O14*H14)/(F14)</f>
        <v>2773.9106583072103</v>
      </c>
      <c r="Q14" s="107">
        <f t="shared" si="0"/>
        <v>0.27739106583072104</v>
      </c>
      <c r="R14" s="12" t="s">
        <v>267</v>
      </c>
      <c r="S14" s="115"/>
      <c r="T14" s="116"/>
      <c r="U14" s="117"/>
      <c r="V14" s="42"/>
      <c r="W14" s="11"/>
      <c r="X14" s="11"/>
      <c r="Y14" s="11"/>
      <c r="Z14" s="44" t="str">
        <f>IF(Q14&gt;=1,"HP5","-")</f>
        <v>-</v>
      </c>
      <c r="AA14" s="43"/>
      <c r="AB14" s="121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4"/>
      <c r="AN14" s="42"/>
      <c r="AO14" s="11"/>
      <c r="AP14" s="111" t="str">
        <f>IF(Q14&gt;=0.1,"HP7","-")</f>
        <v>HP7</v>
      </c>
      <c r="AQ14" s="11"/>
      <c r="AR14" s="43"/>
      <c r="AS14" s="42"/>
      <c r="AT14" s="11"/>
      <c r="AU14" s="11"/>
      <c r="AV14" s="42"/>
      <c r="AW14" s="43"/>
      <c r="AY14" s="57"/>
      <c r="AZ14" s="46" t="str">
        <f>IF(Q14&gt;=10,"HP13","-")</f>
        <v>-</v>
      </c>
      <c r="BA14" s="43"/>
      <c r="BB14" s="42"/>
      <c r="BC14" s="11"/>
      <c r="BD14" s="11"/>
      <c r="BE14" s="11"/>
      <c r="BF14" s="11"/>
      <c r="BG14" s="11"/>
      <c r="BH14" s="43"/>
      <c r="BI14" s="42"/>
      <c r="BJ14" s="11"/>
      <c r="BK14" s="43"/>
      <c r="BL14" s="42"/>
      <c r="BM14" s="11"/>
      <c r="BN14" s="11"/>
      <c r="BO14" s="11"/>
      <c r="BP14" s="11"/>
      <c r="BQ14" s="11"/>
      <c r="BR14" s="11"/>
      <c r="BS14" s="11"/>
      <c r="BT14" s="42"/>
      <c r="BU14" s="11"/>
      <c r="BV14" s="43"/>
      <c r="BW14" s="71"/>
    </row>
    <row r="15" spans="1:75" ht="25.5" x14ac:dyDescent="0.2">
      <c r="A15" s="8">
        <v>11</v>
      </c>
      <c r="B15" s="3" t="s">
        <v>80</v>
      </c>
      <c r="C15" s="3" t="s">
        <v>83</v>
      </c>
      <c r="D15" s="3" t="s">
        <v>82</v>
      </c>
      <c r="E15" s="2" t="s">
        <v>138</v>
      </c>
      <c r="F15" s="83">
        <v>204.4</v>
      </c>
      <c r="G15" s="89" t="s">
        <v>266</v>
      </c>
      <c r="H15" s="4">
        <v>504.87</v>
      </c>
      <c r="I15" s="3" t="s">
        <v>127</v>
      </c>
      <c r="J15" s="3" t="s">
        <v>81</v>
      </c>
      <c r="K15" s="3" t="s">
        <v>86</v>
      </c>
      <c r="L15" s="3"/>
      <c r="M15" s="3"/>
      <c r="N15" s="3" t="s">
        <v>85</v>
      </c>
      <c r="O15" s="105">
        <v>2000</v>
      </c>
      <c r="P15" s="19">
        <f>(O15*H15)/(2*F15)</f>
        <v>2470.009784735812</v>
      </c>
      <c r="Q15" s="107">
        <f t="shared" si="0"/>
        <v>0.24700097847358121</v>
      </c>
      <c r="R15" s="12" t="s">
        <v>143</v>
      </c>
      <c r="S15" s="115"/>
      <c r="T15" s="116"/>
      <c r="U15" s="114">
        <f>IF(Q15&gt;=1,Q15,0)</f>
        <v>0</v>
      </c>
      <c r="V15" s="42"/>
      <c r="W15" s="11"/>
      <c r="X15" s="11"/>
      <c r="Y15" s="11"/>
      <c r="Z15" s="44" t="str">
        <f>IF(Q15&gt;=1,"HP5","-")</f>
        <v>-</v>
      </c>
      <c r="AA15" s="43"/>
      <c r="AB15" s="121"/>
      <c r="AC15" s="125">
        <f>IF(Q15&gt;=0.1,Q15,0)</f>
        <v>0.24700097847358121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4"/>
      <c r="AN15" s="42"/>
      <c r="AO15" s="11"/>
      <c r="AP15" s="11"/>
      <c r="AQ15" s="11"/>
      <c r="AR15" s="43"/>
      <c r="AS15" s="42"/>
      <c r="AT15" s="11"/>
      <c r="AU15" s="11"/>
      <c r="AV15" s="42"/>
      <c r="AW15" s="43"/>
      <c r="AY15" s="57"/>
      <c r="AZ15" s="42"/>
      <c r="BA15" s="43"/>
      <c r="BB15" s="42"/>
      <c r="BC15" s="11"/>
      <c r="BD15" s="11"/>
      <c r="BE15" s="11"/>
      <c r="BF15" s="11"/>
      <c r="BG15" s="11"/>
      <c r="BH15" s="43"/>
      <c r="BI15" s="42"/>
      <c r="BJ15" s="11"/>
      <c r="BK15" s="43"/>
      <c r="BL15" s="42"/>
      <c r="BM15" s="11"/>
      <c r="BN15" s="11"/>
      <c r="BO15" s="11"/>
      <c r="BP15" s="11"/>
      <c r="BQ15" s="11"/>
      <c r="BR15" s="11"/>
      <c r="BS15" s="11"/>
      <c r="BT15" s="42"/>
      <c r="BU15" s="11"/>
      <c r="BV15" s="43"/>
      <c r="BW15" s="71"/>
    </row>
    <row r="16" spans="1:75" ht="38.25" x14ac:dyDescent="0.2">
      <c r="A16" s="8">
        <v>12</v>
      </c>
      <c r="B16" s="3" t="s">
        <v>69</v>
      </c>
      <c r="C16" s="3" t="s">
        <v>11</v>
      </c>
      <c r="D16" s="3" t="s">
        <v>11</v>
      </c>
      <c r="E16" s="2" t="s">
        <v>107</v>
      </c>
      <c r="F16" s="83">
        <v>118.71</v>
      </c>
      <c r="G16" s="3" t="s">
        <v>11</v>
      </c>
      <c r="H16" s="3" t="s">
        <v>11</v>
      </c>
      <c r="I16" s="3" t="s">
        <v>70</v>
      </c>
      <c r="J16" s="3" t="s">
        <v>43</v>
      </c>
      <c r="K16" s="3" t="s">
        <v>14</v>
      </c>
      <c r="L16" s="3"/>
      <c r="M16" s="3" t="s">
        <v>15</v>
      </c>
      <c r="N16" s="3" t="s">
        <v>13</v>
      </c>
      <c r="O16" s="105">
        <v>2100</v>
      </c>
      <c r="P16" s="106">
        <v>2100</v>
      </c>
      <c r="Q16" s="142">
        <f t="shared" si="0"/>
        <v>0.21</v>
      </c>
      <c r="R16" s="12" t="s">
        <v>268</v>
      </c>
      <c r="S16" s="115"/>
      <c r="T16" s="116"/>
      <c r="U16" s="117"/>
      <c r="V16" s="42"/>
      <c r="W16" s="11"/>
      <c r="X16" s="11"/>
      <c r="Y16" s="11"/>
      <c r="Z16" s="11"/>
      <c r="AA16" s="43"/>
      <c r="AB16" s="121"/>
      <c r="AC16" s="154">
        <f>IF(Q16&gt;=0.1,Q16,0)</f>
        <v>0.21</v>
      </c>
      <c r="AD16" s="122"/>
      <c r="AE16" s="122"/>
      <c r="AF16" s="154">
        <f>IF(Q16&gt;=0.1,Q16,0)</f>
        <v>0.21</v>
      </c>
      <c r="AG16" s="126"/>
      <c r="AH16" s="122"/>
      <c r="AI16" s="122"/>
      <c r="AJ16" s="122"/>
      <c r="AK16" s="154">
        <f>IF(Q16&gt;=0.1,Q16,0)</f>
        <v>0.21</v>
      </c>
      <c r="AL16" s="122"/>
      <c r="AM16" s="124"/>
      <c r="AN16" s="42"/>
      <c r="AO16" s="11"/>
      <c r="AP16" s="11"/>
      <c r="AQ16" s="11"/>
      <c r="AR16" s="43"/>
      <c r="AS16" s="42"/>
      <c r="AT16" s="11"/>
      <c r="AU16" s="11"/>
      <c r="AV16" s="42"/>
      <c r="AW16" s="43"/>
      <c r="AY16" s="57"/>
      <c r="AZ16" s="42"/>
      <c r="BA16" s="43"/>
      <c r="BB16" s="42"/>
      <c r="BC16" s="11"/>
      <c r="BD16" s="11"/>
      <c r="BE16" s="11"/>
      <c r="BF16" s="11"/>
      <c r="BG16" s="11"/>
      <c r="BH16" s="43"/>
      <c r="BI16" s="42"/>
      <c r="BJ16" s="11"/>
      <c r="BK16" s="43"/>
      <c r="BL16" s="42"/>
      <c r="BM16" s="11"/>
      <c r="BN16" s="11"/>
      <c r="BO16" s="11"/>
      <c r="BP16" s="11"/>
      <c r="BQ16" s="11"/>
      <c r="BR16" s="11"/>
      <c r="BS16" s="11"/>
      <c r="BT16" s="42"/>
      <c r="BU16" s="11"/>
      <c r="BV16" s="43"/>
      <c r="BW16" s="71"/>
    </row>
    <row r="17" spans="1:75" s="31" customFormat="1" x14ac:dyDescent="0.2">
      <c r="A17" s="24"/>
      <c r="B17" s="25"/>
      <c r="C17" s="25"/>
      <c r="D17" s="25"/>
      <c r="E17" s="25"/>
      <c r="F17" s="25"/>
      <c r="G17" s="25"/>
      <c r="H17" s="1"/>
      <c r="I17" s="25"/>
      <c r="J17" s="25"/>
      <c r="K17" s="26"/>
      <c r="L17" s="26"/>
      <c r="M17" s="26"/>
      <c r="N17" s="26"/>
      <c r="O17" s="27"/>
      <c r="P17" s="27"/>
      <c r="Q17" s="28"/>
      <c r="R17" s="29"/>
      <c r="S17" s="118">
        <f>SUM(S5:S16)</f>
        <v>0</v>
      </c>
      <c r="T17" s="119">
        <f>SUM(T5:T16)</f>
        <v>0</v>
      </c>
      <c r="U17" s="120">
        <f>SUM(U5:U16)</f>
        <v>0</v>
      </c>
      <c r="V17" s="119">
        <f>SUM(V5:V16)</f>
        <v>0</v>
      </c>
      <c r="W17" s="45"/>
      <c r="X17" s="45"/>
      <c r="Y17" s="45"/>
      <c r="Z17" s="45"/>
      <c r="AA17" s="45"/>
      <c r="AB17" s="118">
        <f t="shared" ref="AB17:AM17" si="1">SUM(AB5:AB16)</f>
        <v>0</v>
      </c>
      <c r="AC17" s="109">
        <f t="shared" si="1"/>
        <v>0.79098502633001189</v>
      </c>
      <c r="AD17" s="109">
        <f t="shared" si="1"/>
        <v>0.1605693950177936</v>
      </c>
      <c r="AE17" s="119">
        <f t="shared" si="1"/>
        <v>0</v>
      </c>
      <c r="AF17" s="109">
        <f t="shared" si="1"/>
        <v>0.54398404785643073</v>
      </c>
      <c r="AG17" s="119">
        <f t="shared" si="1"/>
        <v>0</v>
      </c>
      <c r="AH17" s="119">
        <f t="shared" si="1"/>
        <v>0</v>
      </c>
      <c r="AI17" s="119">
        <f t="shared" si="1"/>
        <v>0</v>
      </c>
      <c r="AJ17" s="119">
        <f t="shared" si="1"/>
        <v>0</v>
      </c>
      <c r="AK17" s="109">
        <f t="shared" si="1"/>
        <v>0.70455344287422428</v>
      </c>
      <c r="AL17" s="119">
        <f t="shared" si="1"/>
        <v>0</v>
      </c>
      <c r="AM17" s="120">
        <f t="shared" si="1"/>
        <v>0</v>
      </c>
      <c r="AN17" s="49"/>
      <c r="AO17" s="61"/>
      <c r="AP17" s="61"/>
      <c r="AQ17" s="61"/>
      <c r="AR17" s="62"/>
      <c r="AS17" s="119">
        <f>SUM(AS5:AS16)</f>
        <v>0</v>
      </c>
      <c r="AT17" s="109">
        <f>SUM(AT5:AT16)</f>
        <v>1.0592485943090817</v>
      </c>
      <c r="AU17" s="119">
        <f>SUM(AU5:AU16)</f>
        <v>0</v>
      </c>
      <c r="AV17" s="49"/>
      <c r="AW17" s="62"/>
      <c r="AX17" s="30"/>
      <c r="AY17" s="45"/>
      <c r="AZ17" s="49"/>
      <c r="BA17" s="62"/>
      <c r="BB17" s="118">
        <f t="shared" ref="BB17:BW17" si="2">SUM(BB5:BB16)</f>
        <v>0</v>
      </c>
      <c r="BC17" s="119">
        <f t="shared" si="2"/>
        <v>0</v>
      </c>
      <c r="BD17" s="119">
        <f t="shared" si="2"/>
        <v>0</v>
      </c>
      <c r="BE17" s="119">
        <f t="shared" si="2"/>
        <v>0</v>
      </c>
      <c r="BF17" s="119">
        <f t="shared" si="2"/>
        <v>0</v>
      </c>
      <c r="BG17" s="119">
        <f t="shared" si="2"/>
        <v>0</v>
      </c>
      <c r="BH17" s="120">
        <f t="shared" si="2"/>
        <v>0</v>
      </c>
      <c r="BI17" s="118">
        <f t="shared" si="2"/>
        <v>0</v>
      </c>
      <c r="BJ17" s="104">
        <f t="shared" si="2"/>
        <v>0.38724999999999998</v>
      </c>
      <c r="BK17" s="120">
        <f t="shared" si="2"/>
        <v>0</v>
      </c>
      <c r="BL17" s="118">
        <f t="shared" si="2"/>
        <v>0</v>
      </c>
      <c r="BM17" s="119">
        <f t="shared" si="2"/>
        <v>0</v>
      </c>
      <c r="BN17" s="119">
        <f t="shared" si="2"/>
        <v>0</v>
      </c>
      <c r="BO17" s="119">
        <f t="shared" si="2"/>
        <v>0</v>
      </c>
      <c r="BP17" s="119">
        <f t="shared" si="2"/>
        <v>0</v>
      </c>
      <c r="BQ17" s="119">
        <f t="shared" si="2"/>
        <v>0</v>
      </c>
      <c r="BR17" s="119">
        <f t="shared" si="2"/>
        <v>0</v>
      </c>
      <c r="BS17" s="119">
        <f t="shared" si="2"/>
        <v>0</v>
      </c>
      <c r="BT17" s="118">
        <f t="shared" si="2"/>
        <v>0</v>
      </c>
      <c r="BU17" s="119">
        <f t="shared" si="2"/>
        <v>0</v>
      </c>
      <c r="BV17" s="120">
        <f t="shared" si="2"/>
        <v>0</v>
      </c>
      <c r="BW17" s="137">
        <f t="shared" si="2"/>
        <v>0</v>
      </c>
    </row>
    <row r="18" spans="1:75" x14ac:dyDescent="0.2">
      <c r="AS18" s="180">
        <f>SUM(AS17:AU17)</f>
        <v>1.0592485943090817</v>
      </c>
      <c r="AT18" s="181"/>
      <c r="AU18" s="182"/>
      <c r="BB18" s="157">
        <f>SUM(BB17:BH17)</f>
        <v>0</v>
      </c>
      <c r="BC18" s="158"/>
      <c r="BD18" s="158"/>
      <c r="BE18" s="158"/>
      <c r="BF18" s="158"/>
      <c r="BG18" s="158"/>
      <c r="BH18" s="159"/>
      <c r="BI18" s="175">
        <f>SUM(BI17:BK17)</f>
        <v>0.38724999999999998</v>
      </c>
      <c r="BJ18" s="176"/>
      <c r="BK18" s="177"/>
      <c r="BL18" s="138" t="str">
        <f t="shared" ref="BL18:BS18" si="3">IF(BL17&gt;=0.1,"Eseguire Metodo di prova","-")</f>
        <v>-</v>
      </c>
      <c r="BM18" s="138" t="str">
        <f t="shared" si="3"/>
        <v>-</v>
      </c>
      <c r="BN18" s="138" t="str">
        <f t="shared" si="3"/>
        <v>-</v>
      </c>
      <c r="BO18" s="138" t="str">
        <f t="shared" si="3"/>
        <v>-</v>
      </c>
      <c r="BP18" s="138" t="str">
        <f t="shared" si="3"/>
        <v>-</v>
      </c>
      <c r="BQ18" s="138" t="str">
        <f t="shared" si="3"/>
        <v>-</v>
      </c>
      <c r="BR18" s="138" t="str">
        <f t="shared" si="3"/>
        <v>-</v>
      </c>
      <c r="BS18" s="138" t="str">
        <f t="shared" si="3"/>
        <v>-</v>
      </c>
      <c r="BT18" s="157">
        <f>SUM(BT17:BV17)</f>
        <v>0</v>
      </c>
      <c r="BU18" s="158"/>
      <c r="BV18" s="159"/>
      <c r="BW18" s="139">
        <f>SUM(BW17:BW17)</f>
        <v>0</v>
      </c>
    </row>
    <row r="19" spans="1:75" x14ac:dyDescent="0.2">
      <c r="S19" s="93" t="str">
        <f>IF(AND(S17&gt;=1,S17&lt;5),"HP4","-")</f>
        <v>-</v>
      </c>
      <c r="T19" s="93" t="str">
        <f>IF(T17&gt;=10,"HP4","-")</f>
        <v>-</v>
      </c>
      <c r="U19" s="93" t="str">
        <f>IF(U17&gt;=20,"HP4","-")</f>
        <v>-</v>
      </c>
      <c r="V19" s="93" t="str">
        <f>IF(V17&gt;=1,"HP5","-")</f>
        <v>-</v>
      </c>
      <c r="W19" s="93"/>
      <c r="X19" s="93"/>
      <c r="Y19" s="93"/>
      <c r="Z19" s="93"/>
      <c r="AA19" s="93"/>
      <c r="AB19" s="93" t="str">
        <f>IF(AB17&gt;=0.1,"HP6","-")</f>
        <v>-</v>
      </c>
      <c r="AC19" s="93" t="str">
        <f>IF(AC17&gt;=0.25,"HP6","-")</f>
        <v>HP6</v>
      </c>
      <c r="AD19" s="93" t="str">
        <f>IF(AD17&gt;=5,"HP6","-")</f>
        <v>-</v>
      </c>
      <c r="AE19" s="93" t="str">
        <f>IF(AE17&gt;=25,"HP6","-")</f>
        <v>-</v>
      </c>
      <c r="AF19" s="93" t="str">
        <f>IF(AF17&gt;=0.25,"HP6","-")</f>
        <v>HP6</v>
      </c>
      <c r="AG19" s="93" t="str">
        <f>IF(AG17&gt;=2.5,"HP6","-")</f>
        <v>-</v>
      </c>
      <c r="AH19" s="93" t="str">
        <f>IF(AH17&gt;=15,"HP6","-")</f>
        <v>-</v>
      </c>
      <c r="AI19" s="93" t="str">
        <f>IF(AI17&gt;=55,"HP6","-")</f>
        <v>-</v>
      </c>
      <c r="AJ19" s="93" t="str">
        <f>IF(AJ17&gt;=0.1,"HP6","-")</f>
        <v>-</v>
      </c>
      <c r="AK19" s="93" t="str">
        <f>IF(AK17&gt;=0.5,"HP6","-")</f>
        <v>HP6</v>
      </c>
      <c r="AL19" s="93" t="str">
        <f>IF(AL17&gt;=3.5,"HP6","-")</f>
        <v>-</v>
      </c>
      <c r="AM19" s="93" t="str">
        <f>IF(AM17&gt;=22.5,"HP6","-")</f>
        <v>-</v>
      </c>
      <c r="AS19" s="169" t="str">
        <f>IF(AS18&gt;=5,"HP8","-")</f>
        <v>-</v>
      </c>
      <c r="AT19" s="169"/>
      <c r="AU19" s="169"/>
      <c r="BB19" s="170" t="str">
        <f>IF(BB18&gt;=0.1,"Eseguire Metodo di prova","-")</f>
        <v>-</v>
      </c>
      <c r="BC19" s="170"/>
      <c r="BD19" s="170"/>
      <c r="BE19" s="170"/>
      <c r="BF19" s="170"/>
      <c r="BG19" s="170"/>
      <c r="BH19" s="170"/>
      <c r="BI19" s="170" t="str">
        <f>IF(BI18&gt;=0.1,"Eseguire Metodo di prova","-")</f>
        <v>Eseguire Metodo di prova</v>
      </c>
      <c r="BJ19" s="170"/>
      <c r="BK19" s="170"/>
      <c r="BL19" s="100"/>
      <c r="BM19" s="100"/>
      <c r="BN19" s="100"/>
      <c r="BO19" s="100"/>
      <c r="BP19" s="100"/>
      <c r="BQ19" s="100"/>
      <c r="BR19" s="100"/>
      <c r="BS19" s="100"/>
      <c r="BT19" s="171" t="str">
        <f>IF(BT18&gt;=0.1,"Eseguire Metodo di prova","-")</f>
        <v>-</v>
      </c>
      <c r="BU19" s="171"/>
      <c r="BV19" s="171"/>
      <c r="BW19" s="94"/>
    </row>
  </sheetData>
  <sheetProtection algorithmName="SHA-512" hashValue="8xvCxuX641EDhTAPVtacI4wKSz3704XvPjSrjZFvg328+FBMbNDhWx4ZlugPy1uSnVIyCaQFzXugYQa50Z7PtQ==" saltValue="ogsqbmQCK9VKBL0qh2TK5w==" spinCount="100000" sheet="1" objects="1" scenarios="1"/>
  <mergeCells count="25">
    <mergeCell ref="BT1:BV1"/>
    <mergeCell ref="AS19:AU19"/>
    <mergeCell ref="BB19:BH19"/>
    <mergeCell ref="BI19:BK19"/>
    <mergeCell ref="BT19:BV19"/>
    <mergeCell ref="BT3:BV3"/>
    <mergeCell ref="BI18:BK18"/>
    <mergeCell ref="BT18:BV18"/>
    <mergeCell ref="BI1:BK1"/>
    <mergeCell ref="BL1:BS1"/>
    <mergeCell ref="AS3:AU3"/>
    <mergeCell ref="BB3:BH3"/>
    <mergeCell ref="BI3:BK3"/>
    <mergeCell ref="BL3:BS3"/>
    <mergeCell ref="AV1:AW1"/>
    <mergeCell ref="AS18:AU18"/>
    <mergeCell ref="BB18:BH18"/>
    <mergeCell ref="AX1:AY1"/>
    <mergeCell ref="AZ1:BA1"/>
    <mergeCell ref="BB1:BH1"/>
    <mergeCell ref="S1:U1"/>
    <mergeCell ref="V1:AA1"/>
    <mergeCell ref="AB1:AM1"/>
    <mergeCell ref="AN1:AR1"/>
    <mergeCell ref="AS1:AU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1.5703125" defaultRowHeight="12.75" x14ac:dyDescent="0.2"/>
  <cols>
    <col min="1" max="1" width="4.140625" style="10" customWidth="1"/>
    <col min="2" max="2" width="24.140625" style="3" customWidth="1"/>
    <col min="3" max="3" width="20.5703125" style="3" customWidth="1"/>
    <col min="4" max="4" width="10.28515625" style="3" customWidth="1"/>
    <col min="5" max="5" width="7.5703125" style="3" bestFit="1" customWidth="1"/>
    <col min="6" max="6" width="10.28515625" style="3" customWidth="1"/>
    <col min="7" max="7" width="12.5703125" style="3" customWidth="1"/>
    <col min="8" max="8" width="10.28515625" style="3" customWidth="1"/>
    <col min="9" max="9" width="36.85546875" style="3" customWidth="1"/>
    <col min="10" max="10" width="35.7109375" style="3" customWidth="1"/>
    <col min="11" max="11" width="26" style="3" customWidth="1"/>
    <col min="12" max="12" width="31.28515625" style="3" customWidth="1"/>
    <col min="13" max="13" width="21" style="3" customWidth="1"/>
    <col min="14" max="15" width="14.5703125" style="20" customWidth="1"/>
    <col min="16" max="16" width="14.5703125" style="21" customWidth="1"/>
    <col min="17" max="17" width="25.7109375" style="15" customWidth="1"/>
    <col min="18" max="18" width="12.28515625" style="22" hidden="1" customWidth="1"/>
    <col min="19" max="19" width="9.85546875" style="22" hidden="1" customWidth="1"/>
    <col min="20" max="23" width="10.140625" style="22" hidden="1" customWidth="1"/>
    <col min="24" max="29" width="11.5703125" style="22" hidden="1" customWidth="1"/>
    <col min="30" max="33" width="11.5703125" style="22" customWidth="1"/>
    <col min="34" max="34" width="11.42578125" style="22" bestFit="1" customWidth="1"/>
    <col min="35" max="35" width="11.5703125" style="22" customWidth="1"/>
    <col min="36" max="40" width="11.5703125" style="4" customWidth="1"/>
    <col min="41" max="16384" width="11.5703125" style="4"/>
  </cols>
  <sheetData>
    <row r="1" spans="1:46" x14ac:dyDescent="0.2">
      <c r="R1" s="160" t="s">
        <v>231</v>
      </c>
      <c r="S1" s="162"/>
      <c r="T1" s="162"/>
      <c r="U1" s="162"/>
      <c r="V1" s="162"/>
      <c r="W1" s="161"/>
      <c r="X1" s="160" t="s">
        <v>233</v>
      </c>
      <c r="Y1" s="162"/>
      <c r="Z1" s="162"/>
      <c r="AA1" s="162"/>
      <c r="AB1" s="162"/>
      <c r="AC1" s="162"/>
      <c r="AD1" s="79" t="s">
        <v>239</v>
      </c>
      <c r="AE1" s="160" t="s">
        <v>241</v>
      </c>
      <c r="AF1" s="161"/>
      <c r="AG1" s="160" t="s">
        <v>243</v>
      </c>
      <c r="AH1" s="162"/>
      <c r="AI1" s="161"/>
      <c r="AJ1" s="68" t="s">
        <v>244</v>
      </c>
      <c r="AK1" s="160" t="s">
        <v>288</v>
      </c>
      <c r="AL1" s="161"/>
      <c r="AM1" s="68" t="s">
        <v>246</v>
      </c>
      <c r="AN1" s="79" t="s">
        <v>248</v>
      </c>
      <c r="AO1" s="160" t="s">
        <v>249</v>
      </c>
      <c r="AP1" s="162"/>
      <c r="AQ1" s="162"/>
      <c r="AR1" s="161"/>
    </row>
    <row r="2" spans="1:46" s="2" customFormat="1" ht="38.25" x14ac:dyDescent="0.2">
      <c r="A2" s="7" t="s">
        <v>287</v>
      </c>
      <c r="B2" s="1" t="s">
        <v>0</v>
      </c>
      <c r="C2" s="1" t="s">
        <v>4</v>
      </c>
      <c r="D2" s="1" t="s">
        <v>3</v>
      </c>
      <c r="E2" s="1" t="s">
        <v>255</v>
      </c>
      <c r="F2" s="1" t="s">
        <v>254</v>
      </c>
      <c r="G2" s="1" t="s">
        <v>252</v>
      </c>
      <c r="H2" s="1" t="s">
        <v>253</v>
      </c>
      <c r="I2" s="1" t="s">
        <v>1</v>
      </c>
      <c r="J2" s="1" t="s">
        <v>2</v>
      </c>
      <c r="K2" s="1" t="s">
        <v>5</v>
      </c>
      <c r="L2" s="1" t="s">
        <v>6</v>
      </c>
      <c r="M2" s="1" t="s">
        <v>108</v>
      </c>
      <c r="N2" s="16" t="s">
        <v>250</v>
      </c>
      <c r="O2" s="16" t="s">
        <v>251</v>
      </c>
      <c r="P2" s="18" t="s">
        <v>141</v>
      </c>
      <c r="Q2" s="90" t="s">
        <v>109</v>
      </c>
      <c r="R2" s="79" t="s">
        <v>225</v>
      </c>
      <c r="S2" s="81" t="s">
        <v>226</v>
      </c>
      <c r="T2" s="81" t="s">
        <v>227</v>
      </c>
      <c r="U2" s="81" t="s">
        <v>228</v>
      </c>
      <c r="V2" s="81" t="s">
        <v>229</v>
      </c>
      <c r="W2" s="80" t="s">
        <v>230</v>
      </c>
      <c r="X2" s="79" t="s">
        <v>225</v>
      </c>
      <c r="Y2" s="81" t="s">
        <v>226</v>
      </c>
      <c r="Z2" s="81" t="s">
        <v>227</v>
      </c>
      <c r="AA2" s="81" t="s">
        <v>228</v>
      </c>
      <c r="AB2" s="81" t="s">
        <v>229</v>
      </c>
      <c r="AC2" s="81" t="s">
        <v>230</v>
      </c>
      <c r="AD2" s="79" t="s">
        <v>240</v>
      </c>
      <c r="AE2" s="79" t="s">
        <v>240</v>
      </c>
      <c r="AF2" s="80" t="s">
        <v>135</v>
      </c>
      <c r="AG2" s="79" t="s">
        <v>240</v>
      </c>
      <c r="AH2" s="81" t="s">
        <v>135</v>
      </c>
      <c r="AI2" s="80" t="s">
        <v>27</v>
      </c>
      <c r="AJ2" s="68" t="s">
        <v>245</v>
      </c>
      <c r="AK2" s="2" t="s">
        <v>245</v>
      </c>
      <c r="AL2" s="80" t="s">
        <v>240</v>
      </c>
      <c r="AM2" s="68" t="s">
        <v>247</v>
      </c>
      <c r="AN2" s="79" t="s">
        <v>16</v>
      </c>
      <c r="AO2" s="74" t="s">
        <v>16</v>
      </c>
      <c r="AP2" s="75" t="s">
        <v>240</v>
      </c>
      <c r="AQ2" s="75" t="s">
        <v>135</v>
      </c>
      <c r="AR2" s="76" t="s">
        <v>27</v>
      </c>
    </row>
    <row r="3" spans="1:46" s="2" customFormat="1" x14ac:dyDescent="0.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"/>
      <c r="O3" s="16"/>
      <c r="P3" s="18"/>
      <c r="Q3" s="99" t="s">
        <v>238</v>
      </c>
      <c r="R3" s="77" t="s">
        <v>237</v>
      </c>
      <c r="S3" s="78" t="s">
        <v>237</v>
      </c>
      <c r="T3" s="78" t="s">
        <v>237</v>
      </c>
      <c r="U3" s="78" t="s">
        <v>237</v>
      </c>
      <c r="V3" s="78" t="s">
        <v>237</v>
      </c>
      <c r="W3" s="78" t="s">
        <v>237</v>
      </c>
      <c r="X3" s="77" t="s">
        <v>234</v>
      </c>
      <c r="Y3" s="78" t="s">
        <v>235</v>
      </c>
      <c r="Z3" s="78" t="s">
        <v>236</v>
      </c>
      <c r="AA3" s="78" t="s">
        <v>236</v>
      </c>
      <c r="AB3" s="78" t="s">
        <v>236</v>
      </c>
      <c r="AC3" s="78" t="s">
        <v>236</v>
      </c>
      <c r="AD3" s="77" t="s">
        <v>191</v>
      </c>
      <c r="AE3" s="178" t="s">
        <v>191</v>
      </c>
      <c r="AF3" s="184"/>
      <c r="AG3" s="185" t="s">
        <v>242</v>
      </c>
      <c r="AH3" s="186"/>
      <c r="AI3" s="187"/>
      <c r="AJ3" s="70" t="s">
        <v>242</v>
      </c>
      <c r="AK3" s="185" t="s">
        <v>242</v>
      </c>
      <c r="AL3" s="187"/>
      <c r="AM3" s="70" t="s">
        <v>242</v>
      </c>
      <c r="AN3" s="82" t="s">
        <v>242</v>
      </c>
      <c r="AO3" s="178" t="s">
        <v>242</v>
      </c>
      <c r="AP3" s="179"/>
      <c r="AQ3" s="179"/>
      <c r="AR3" s="184"/>
    </row>
    <row r="4" spans="1:46" s="23" customFormat="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1"/>
      <c r="L4" s="1"/>
      <c r="M4" s="1"/>
      <c r="N4" s="34"/>
      <c r="O4" s="34"/>
      <c r="P4" s="155">
        <f>O4/10000</f>
        <v>0</v>
      </c>
      <c r="Q4" s="14"/>
      <c r="R4" s="46" t="str">
        <f>IF(P4&gt;=25,"HP14","-")</f>
        <v>-</v>
      </c>
      <c r="S4" s="44" t="str">
        <f>IF(P4&gt;=2.5,"HP14","-")</f>
        <v>-</v>
      </c>
      <c r="T4" s="44" t="str">
        <f>IF(P4&gt;=0.25,"HP14","-")</f>
        <v>-</v>
      </c>
      <c r="U4" s="81"/>
      <c r="V4" s="81"/>
      <c r="W4" s="80"/>
      <c r="X4" s="46" t="str">
        <f>IF(P4&gt;=0.25,"HP14","-")</f>
        <v>-</v>
      </c>
      <c r="Y4" s="44" t="str">
        <f>IF(P4&gt;=2.5,"HP14","-")</f>
        <v>-</v>
      </c>
      <c r="Z4" s="44" t="str">
        <f>IF(P4&gt;=25,"HP14","-")</f>
        <v>-</v>
      </c>
      <c r="AA4" s="44" t="str">
        <f>IF(P4&gt;=25,"HP14","-")</f>
        <v>-</v>
      </c>
      <c r="AB4" s="44" t="str">
        <f>IF(P4&gt;=25,"HP14","-")</f>
        <v>-</v>
      </c>
      <c r="AC4" s="44" t="str">
        <f>IF(P4&gt;=25,"HP14","-")</f>
        <v>-</v>
      </c>
      <c r="AD4" s="112">
        <f>P4/25</f>
        <v>0</v>
      </c>
      <c r="AE4" s="112">
        <f>P4/2.5</f>
        <v>0</v>
      </c>
      <c r="AF4" s="114">
        <f>P4/25</f>
        <v>0</v>
      </c>
      <c r="AG4" s="112">
        <f>P4/0.25</f>
        <v>0</v>
      </c>
      <c r="AH4" s="113">
        <f>P4/2.5</f>
        <v>0</v>
      </c>
      <c r="AI4" s="114">
        <f>P4/25</f>
        <v>0</v>
      </c>
      <c r="AJ4" s="156">
        <f>P4/25</f>
        <v>0</v>
      </c>
      <c r="AK4" s="112">
        <f>P4/25</f>
        <v>0</v>
      </c>
      <c r="AL4" s="114">
        <f>P4/25</f>
        <v>0</v>
      </c>
      <c r="AM4" s="156">
        <f>P4/25</f>
        <v>0</v>
      </c>
      <c r="AN4" s="112">
        <f>P4/25</f>
        <v>0</v>
      </c>
      <c r="AO4" s="112">
        <f>P4/25</f>
        <v>0</v>
      </c>
      <c r="AP4" s="113">
        <f>P4/25</f>
        <v>0</v>
      </c>
      <c r="AQ4" s="113">
        <f>P4/25</f>
        <v>0</v>
      </c>
      <c r="AR4" s="114">
        <f>P4/25</f>
        <v>0</v>
      </c>
      <c r="AS4" s="2"/>
      <c r="AT4" s="2"/>
    </row>
    <row r="5" spans="1:46" x14ac:dyDescent="0.2">
      <c r="A5" s="8">
        <v>1</v>
      </c>
      <c r="B5" s="3" t="s">
        <v>44</v>
      </c>
      <c r="C5" s="3" t="s">
        <v>48</v>
      </c>
      <c r="D5" s="3" t="s">
        <v>47</v>
      </c>
      <c r="E5" s="2" t="s">
        <v>103</v>
      </c>
      <c r="F5" s="83">
        <v>121.8</v>
      </c>
      <c r="G5" s="13" t="s">
        <v>257</v>
      </c>
      <c r="H5" s="103">
        <v>291.60000000000002</v>
      </c>
      <c r="I5" s="3" t="s">
        <v>45</v>
      </c>
      <c r="J5" s="3" t="s">
        <v>46</v>
      </c>
      <c r="K5" s="3" t="s">
        <v>49</v>
      </c>
      <c r="M5" s="3" t="s">
        <v>133</v>
      </c>
      <c r="N5" s="105">
        <v>1000</v>
      </c>
      <c r="O5" s="19">
        <f>(N5*H5)/(2*F5)</f>
        <v>1197.0443349753696</v>
      </c>
      <c r="P5" s="107">
        <f>O5/10000</f>
        <v>0.11970443349753696</v>
      </c>
      <c r="Q5" s="9"/>
      <c r="R5" s="63"/>
      <c r="S5" s="57"/>
      <c r="T5" s="57"/>
      <c r="U5" s="57"/>
      <c r="V5" s="57"/>
      <c r="W5" s="64"/>
      <c r="X5" s="63"/>
      <c r="Y5" s="57"/>
      <c r="Z5" s="57"/>
      <c r="AA5" s="57"/>
      <c r="AB5" s="57"/>
      <c r="AC5" s="57"/>
      <c r="AD5" s="63"/>
      <c r="AE5" s="63"/>
      <c r="AF5" s="64"/>
      <c r="AG5" s="63"/>
      <c r="AH5" s="57"/>
      <c r="AI5" s="64"/>
      <c r="AJ5" s="71"/>
      <c r="AM5" s="71"/>
      <c r="AN5" s="42"/>
      <c r="AO5" s="42"/>
      <c r="AP5" s="11"/>
      <c r="AQ5" s="11"/>
      <c r="AR5" s="43"/>
    </row>
    <row r="6" spans="1:46" ht="25.5" x14ac:dyDescent="0.2">
      <c r="A6" s="8">
        <v>2</v>
      </c>
      <c r="B6" s="3" t="s">
        <v>33</v>
      </c>
      <c r="C6" s="3" t="s">
        <v>36</v>
      </c>
      <c r="D6" s="3" t="s">
        <v>35</v>
      </c>
      <c r="E6" s="2" t="s">
        <v>139</v>
      </c>
      <c r="F6" s="83">
        <v>74.92</v>
      </c>
      <c r="G6" s="85" t="s">
        <v>258</v>
      </c>
      <c r="H6" s="103">
        <v>453.91</v>
      </c>
      <c r="I6" s="3" t="s">
        <v>119</v>
      </c>
      <c r="J6" s="3" t="s">
        <v>34</v>
      </c>
      <c r="K6" s="3" t="s">
        <v>50</v>
      </c>
      <c r="M6" s="3" t="s">
        <v>113</v>
      </c>
      <c r="N6" s="105">
        <v>1100</v>
      </c>
      <c r="O6" s="19">
        <f>(N6*H6)/(2*F6)</f>
        <v>3332.2277095568606</v>
      </c>
      <c r="P6" s="107">
        <f t="shared" ref="P6:P16" si="0">O6/10000</f>
        <v>0.33322277095568609</v>
      </c>
      <c r="Q6" s="9" t="s">
        <v>111</v>
      </c>
      <c r="R6" s="63"/>
      <c r="S6" s="57"/>
      <c r="T6" s="57"/>
      <c r="U6" s="57"/>
      <c r="V6" s="57"/>
      <c r="W6" s="64"/>
      <c r="X6" s="133" t="str">
        <f>IF(P6&gt;=0.25,"HP14","-")</f>
        <v>HP14</v>
      </c>
      <c r="Y6" s="57"/>
      <c r="Z6" s="57"/>
      <c r="AA6" s="57"/>
      <c r="AB6" s="57"/>
      <c r="AC6" s="57"/>
      <c r="AD6" s="145">
        <f>P6/25</f>
        <v>1.3328910838227443E-2</v>
      </c>
      <c r="AE6" s="145">
        <f>P6/2.5</f>
        <v>0.13328910838227442</v>
      </c>
      <c r="AF6" s="64"/>
      <c r="AG6" s="145">
        <f>P6/0.25</f>
        <v>1.3328910838227443</v>
      </c>
      <c r="AH6" s="57"/>
      <c r="AI6" s="64"/>
      <c r="AJ6" s="71"/>
      <c r="AL6" s="38">
        <f>P6/25</f>
        <v>1.3328910838227443E-2</v>
      </c>
      <c r="AM6" s="71"/>
      <c r="AN6" s="42"/>
      <c r="AO6" s="121"/>
      <c r="AP6" s="125">
        <f>P6/25</f>
        <v>1.3328910838227443E-2</v>
      </c>
      <c r="AQ6" s="122"/>
      <c r="AR6" s="124"/>
    </row>
    <row r="7" spans="1:46" ht="51" x14ac:dyDescent="0.2">
      <c r="A7" s="8">
        <v>3</v>
      </c>
      <c r="B7" s="3" t="s">
        <v>60</v>
      </c>
      <c r="C7" s="3" t="s">
        <v>64</v>
      </c>
      <c r="D7" s="3" t="s">
        <v>63</v>
      </c>
      <c r="E7" s="2" t="s">
        <v>136</v>
      </c>
      <c r="F7" s="83">
        <v>112.4</v>
      </c>
      <c r="G7" s="86" t="s">
        <v>259</v>
      </c>
      <c r="H7" s="140">
        <v>150.4</v>
      </c>
      <c r="I7" s="3" t="s">
        <v>61</v>
      </c>
      <c r="J7" s="3" t="s">
        <v>62</v>
      </c>
      <c r="K7" s="3" t="s">
        <v>65</v>
      </c>
      <c r="L7" s="3" t="s">
        <v>120</v>
      </c>
      <c r="M7" s="3" t="s">
        <v>121</v>
      </c>
      <c r="N7" s="105">
        <v>1200</v>
      </c>
      <c r="O7" s="19">
        <f>(N7*H7)/(F7)</f>
        <v>1605.6939501779359</v>
      </c>
      <c r="P7" s="107">
        <f t="shared" si="0"/>
        <v>0.1605693950177936</v>
      </c>
      <c r="Q7" s="9" t="s">
        <v>111</v>
      </c>
      <c r="R7" s="63"/>
      <c r="S7" s="57"/>
      <c r="T7" s="57"/>
      <c r="U7" s="57"/>
      <c r="V7" s="57"/>
      <c r="W7" s="64"/>
      <c r="X7" s="46" t="str">
        <f>IF(P7&gt;=0.25,"HP14","-")</f>
        <v>-</v>
      </c>
      <c r="Y7" s="57"/>
      <c r="Z7" s="57"/>
      <c r="AA7" s="57"/>
      <c r="AB7" s="57"/>
      <c r="AC7" s="57"/>
      <c r="AD7" s="145">
        <f>P7/25</f>
        <v>6.4227758007117438E-3</v>
      </c>
      <c r="AE7" s="145">
        <f>P7/2.5</f>
        <v>6.4227758007117441E-2</v>
      </c>
      <c r="AF7" s="64"/>
      <c r="AG7" s="151">
        <f>P7/0.25</f>
        <v>0.64227758007117441</v>
      </c>
      <c r="AH7" s="57"/>
      <c r="AI7" s="64"/>
      <c r="AJ7" s="71"/>
      <c r="AL7" s="38">
        <f>P7/25</f>
        <v>6.4227758007117438E-3</v>
      </c>
      <c r="AM7" s="71"/>
      <c r="AN7" s="42"/>
      <c r="AO7" s="121"/>
      <c r="AP7" s="125">
        <f>P7/25</f>
        <v>6.4227758007117438E-3</v>
      </c>
      <c r="AQ7" s="122"/>
      <c r="AR7" s="124"/>
    </row>
    <row r="8" spans="1:46" ht="38.25" x14ac:dyDescent="0.2">
      <c r="A8" s="8">
        <v>4</v>
      </c>
      <c r="B8" s="3" t="s">
        <v>19</v>
      </c>
      <c r="C8" s="3" t="s">
        <v>22</v>
      </c>
      <c r="D8" s="3" t="s">
        <v>21</v>
      </c>
      <c r="E8" s="2" t="s">
        <v>104</v>
      </c>
      <c r="F8" s="83">
        <v>52</v>
      </c>
      <c r="G8" s="5" t="s">
        <v>260</v>
      </c>
      <c r="H8" s="140">
        <v>154.9</v>
      </c>
      <c r="I8" s="3" t="s">
        <v>122</v>
      </c>
      <c r="J8" s="3" t="s">
        <v>20</v>
      </c>
      <c r="K8" s="3" t="s">
        <v>23</v>
      </c>
      <c r="L8" s="3" t="s">
        <v>123</v>
      </c>
      <c r="M8" s="3" t="s">
        <v>124</v>
      </c>
      <c r="N8" s="105">
        <v>1300</v>
      </c>
      <c r="O8" s="17">
        <f>(N8*H8)/(F8)</f>
        <v>3872.5</v>
      </c>
      <c r="P8" s="19">
        <f t="shared" si="0"/>
        <v>0.38724999999999998</v>
      </c>
      <c r="Q8" s="9" t="s">
        <v>111</v>
      </c>
      <c r="R8" s="63"/>
      <c r="S8" s="57"/>
      <c r="T8" s="57"/>
      <c r="U8" s="57"/>
      <c r="V8" s="57"/>
      <c r="W8" s="64"/>
      <c r="X8" s="133" t="str">
        <f>IF(P8&gt;=0.25,"HP14","-")</f>
        <v>HP14</v>
      </c>
      <c r="Y8" s="57"/>
      <c r="Z8" s="57"/>
      <c r="AA8" s="57"/>
      <c r="AB8" s="57"/>
      <c r="AC8" s="57"/>
      <c r="AD8" s="46">
        <f>P8/25</f>
        <v>1.5489999999999999E-2</v>
      </c>
      <c r="AE8" s="144">
        <f>P8/2.5</f>
        <v>0.15489999999999998</v>
      </c>
      <c r="AF8" s="64"/>
      <c r="AG8" s="143">
        <f>P8/0.25</f>
        <v>1.5489999999999999</v>
      </c>
      <c r="AH8" s="57"/>
      <c r="AI8" s="64"/>
      <c r="AJ8" s="71"/>
      <c r="AL8" s="38">
        <f>P8/25</f>
        <v>1.5489999999999999E-2</v>
      </c>
      <c r="AM8" s="71"/>
      <c r="AN8" s="42"/>
      <c r="AO8" s="121"/>
      <c r="AP8" s="44">
        <f>P8/25</f>
        <v>1.5489999999999999E-2</v>
      </c>
      <c r="AQ8" s="122"/>
      <c r="AR8" s="124"/>
    </row>
    <row r="9" spans="1:46" ht="51" x14ac:dyDescent="0.2">
      <c r="A9" s="8">
        <v>5</v>
      </c>
      <c r="B9" s="3" t="s">
        <v>95</v>
      </c>
      <c r="C9" s="3" t="s">
        <v>99</v>
      </c>
      <c r="D9" s="3" t="s">
        <v>98</v>
      </c>
      <c r="E9" s="2" t="s">
        <v>106</v>
      </c>
      <c r="F9" s="83">
        <v>63.55</v>
      </c>
      <c r="G9" s="87" t="s">
        <v>261</v>
      </c>
      <c r="H9" s="103">
        <v>167.26</v>
      </c>
      <c r="I9" s="3" t="s">
        <v>96</v>
      </c>
      <c r="J9" s="3" t="s">
        <v>97</v>
      </c>
      <c r="K9" s="3" t="s">
        <v>93</v>
      </c>
      <c r="L9" s="3" t="s">
        <v>114</v>
      </c>
      <c r="M9" s="3" t="s">
        <v>118</v>
      </c>
      <c r="N9" s="105">
        <v>1400</v>
      </c>
      <c r="O9" s="19">
        <f>(N9*H9)/(F9)</f>
        <v>3684.7206923682143</v>
      </c>
      <c r="P9" s="107">
        <f t="shared" si="0"/>
        <v>0.36847206923682141</v>
      </c>
      <c r="Q9" s="9" t="s">
        <v>232</v>
      </c>
      <c r="R9" s="46" t="str">
        <f>IF(P9&gt;=25,"HP14","-")</f>
        <v>-</v>
      </c>
      <c r="S9" s="44" t="str">
        <f>IF(P9&gt;=2.5,"HP14","-")</f>
        <v>-</v>
      </c>
      <c r="T9" s="111" t="str">
        <f>IF(P9&gt;=0.25,"HP14","-")</f>
        <v>HP14</v>
      </c>
      <c r="U9" s="57"/>
      <c r="V9" s="57"/>
      <c r="W9" s="64"/>
      <c r="X9" s="35"/>
      <c r="Y9" s="36"/>
      <c r="Z9" s="36"/>
      <c r="AA9" s="57"/>
      <c r="AB9" s="57"/>
      <c r="AC9" s="57"/>
      <c r="AD9" s="63"/>
      <c r="AE9" s="63"/>
      <c r="AF9" s="64"/>
      <c r="AG9" s="63"/>
      <c r="AH9" s="57"/>
      <c r="AI9" s="147">
        <f>P9/25</f>
        <v>1.4738882769472857E-2</v>
      </c>
      <c r="AJ9" s="71"/>
      <c r="AM9" s="71"/>
      <c r="AN9" s="42"/>
      <c r="AO9" s="121"/>
      <c r="AP9" s="122"/>
      <c r="AQ9" s="122"/>
      <c r="AR9" s="147">
        <f>P9/25</f>
        <v>1.4738882769472857E-2</v>
      </c>
    </row>
    <row r="10" spans="1:46" ht="51" x14ac:dyDescent="0.2">
      <c r="A10" s="8">
        <v>6</v>
      </c>
      <c r="B10" s="3" t="s">
        <v>87</v>
      </c>
      <c r="C10" s="3" t="s">
        <v>11</v>
      </c>
      <c r="D10" s="3" t="s">
        <v>11</v>
      </c>
      <c r="E10" s="2" t="s">
        <v>105</v>
      </c>
      <c r="F10" s="84">
        <v>207.2</v>
      </c>
      <c r="G10" s="3" t="s">
        <v>11</v>
      </c>
      <c r="H10" s="3" t="s">
        <v>11</v>
      </c>
      <c r="I10" s="3" t="s">
        <v>88</v>
      </c>
      <c r="J10" s="3" t="s">
        <v>89</v>
      </c>
      <c r="K10" s="3" t="s">
        <v>90</v>
      </c>
      <c r="L10" s="3" t="s">
        <v>129</v>
      </c>
      <c r="M10" s="3" t="s">
        <v>130</v>
      </c>
      <c r="N10" s="105">
        <v>1500</v>
      </c>
      <c r="O10" s="106">
        <v>1500</v>
      </c>
      <c r="P10" s="141">
        <f t="shared" si="0"/>
        <v>0.15</v>
      </c>
      <c r="Q10" s="9" t="s">
        <v>111</v>
      </c>
      <c r="R10" s="63"/>
      <c r="S10" s="57"/>
      <c r="T10" s="57"/>
      <c r="U10" s="57"/>
      <c r="V10" s="57"/>
      <c r="W10" s="64"/>
      <c r="X10" s="46" t="str">
        <f>IF(P10&gt;=0.25,"HP14","-")</f>
        <v>-</v>
      </c>
      <c r="Y10" s="66"/>
      <c r="Z10" s="66"/>
      <c r="AA10" s="57"/>
      <c r="AB10" s="57"/>
      <c r="AC10" s="57"/>
      <c r="AD10" s="143">
        <f>P10/25</f>
        <v>6.0000000000000001E-3</v>
      </c>
      <c r="AE10" s="146">
        <f>P10/2.5</f>
        <v>0.06</v>
      </c>
      <c r="AF10" s="64"/>
      <c r="AG10" s="150">
        <f>P10/0.25</f>
        <v>0.6</v>
      </c>
      <c r="AH10" s="57"/>
      <c r="AI10" s="69"/>
      <c r="AJ10" s="71"/>
      <c r="AL10" s="38">
        <f>P10/25</f>
        <v>6.0000000000000001E-3</v>
      </c>
      <c r="AM10" s="71"/>
      <c r="AN10" s="42"/>
      <c r="AO10" s="121"/>
      <c r="AP10" s="127">
        <f>P10/25</f>
        <v>6.0000000000000001E-3</v>
      </c>
      <c r="AQ10" s="122"/>
      <c r="AR10" s="124"/>
    </row>
    <row r="11" spans="1:46" ht="38.25" x14ac:dyDescent="0.2">
      <c r="A11" s="8">
        <v>7</v>
      </c>
      <c r="B11" s="3" t="s">
        <v>74</v>
      </c>
      <c r="C11" s="3" t="s">
        <v>78</v>
      </c>
      <c r="D11" s="3" t="s">
        <v>77</v>
      </c>
      <c r="E11" s="2" t="s">
        <v>137</v>
      </c>
      <c r="F11" s="83">
        <v>200.6</v>
      </c>
      <c r="G11" s="88" t="s">
        <v>262</v>
      </c>
      <c r="H11" s="103">
        <v>230.67</v>
      </c>
      <c r="I11" s="3" t="s">
        <v>75</v>
      </c>
      <c r="J11" s="3" t="s">
        <v>76</v>
      </c>
      <c r="K11" s="3" t="s">
        <v>71</v>
      </c>
      <c r="L11" s="3" t="s">
        <v>126</v>
      </c>
      <c r="M11" s="3" t="s">
        <v>125</v>
      </c>
      <c r="N11" s="105">
        <v>1600</v>
      </c>
      <c r="O11" s="19">
        <f>(N11*H11)/(F11)</f>
        <v>1839.8404785643072</v>
      </c>
      <c r="P11" s="107">
        <f t="shared" si="0"/>
        <v>0.18398404785643072</v>
      </c>
      <c r="Q11" s="9" t="s">
        <v>111</v>
      </c>
      <c r="R11" s="63"/>
      <c r="S11" s="57"/>
      <c r="T11" s="57"/>
      <c r="U11" s="57"/>
      <c r="V11" s="57"/>
      <c r="W11" s="64"/>
      <c r="X11" s="46" t="str">
        <f>IF(P11&gt;=0.25,"HP14","-")</f>
        <v>-</v>
      </c>
      <c r="Y11" s="66"/>
      <c r="Z11" s="66"/>
      <c r="AA11" s="57"/>
      <c r="AB11" s="57"/>
      <c r="AC11" s="57"/>
      <c r="AD11" s="145">
        <f>P11/25</f>
        <v>7.359361914257229E-3</v>
      </c>
      <c r="AE11" s="145">
        <f>P11/2.5</f>
        <v>7.3593619142572286E-2</v>
      </c>
      <c r="AF11" s="64"/>
      <c r="AG11" s="145">
        <f>P11/0.25</f>
        <v>0.73593619142572286</v>
      </c>
      <c r="AH11" s="57"/>
      <c r="AI11" s="64"/>
      <c r="AJ11" s="71"/>
      <c r="AL11" s="38">
        <f>P11/25</f>
        <v>7.359361914257229E-3</v>
      </c>
      <c r="AM11" s="71"/>
      <c r="AN11" s="42"/>
      <c r="AO11" s="121"/>
      <c r="AP11" s="125">
        <f>P11/25</f>
        <v>7.359361914257229E-3</v>
      </c>
      <c r="AQ11" s="152"/>
      <c r="AR11" s="153"/>
    </row>
    <row r="12" spans="1:46" ht="63.75" x14ac:dyDescent="0.2">
      <c r="A12" s="8">
        <v>8</v>
      </c>
      <c r="B12" s="3" t="s">
        <v>55</v>
      </c>
      <c r="C12" s="3" t="s">
        <v>58</v>
      </c>
      <c r="D12" s="3" t="s">
        <v>57</v>
      </c>
      <c r="E12" s="2" t="s">
        <v>134</v>
      </c>
      <c r="F12" s="83">
        <v>58.69</v>
      </c>
      <c r="G12" s="4" t="s">
        <v>263</v>
      </c>
      <c r="H12" s="103">
        <v>365.69</v>
      </c>
      <c r="I12" s="3" t="s">
        <v>115</v>
      </c>
      <c r="J12" s="3" t="s">
        <v>56</v>
      </c>
      <c r="K12" s="3" t="s">
        <v>59</v>
      </c>
      <c r="L12" s="3" t="s">
        <v>116</v>
      </c>
      <c r="M12" s="3" t="s">
        <v>117</v>
      </c>
      <c r="N12" s="105">
        <v>1700</v>
      </c>
      <c r="O12" s="19">
        <f>(N12*H12)/(F12)</f>
        <v>10592.485943090816</v>
      </c>
      <c r="P12" s="107">
        <f t="shared" si="0"/>
        <v>1.0592485943090817</v>
      </c>
      <c r="Q12" s="9" t="s">
        <v>232</v>
      </c>
      <c r="R12" s="46" t="str">
        <f>IF(P12&gt;=25,"HP14","-")</f>
        <v>-</v>
      </c>
      <c r="S12" s="44" t="str">
        <f>IF(P12&gt;=2.5,"HP14","-")</f>
        <v>-</v>
      </c>
      <c r="T12" s="111" t="str">
        <f>IF(P12&gt;=0.25,"HP14","-")</f>
        <v>HP14</v>
      </c>
      <c r="U12" s="57"/>
      <c r="V12" s="57"/>
      <c r="W12" s="64"/>
      <c r="X12" s="35"/>
      <c r="Y12" s="36"/>
      <c r="Z12" s="36"/>
      <c r="AA12" s="57"/>
      <c r="AB12" s="57"/>
      <c r="AC12" s="57"/>
      <c r="AD12" s="63"/>
      <c r="AE12" s="63"/>
      <c r="AF12" s="64"/>
      <c r="AG12" s="63"/>
      <c r="AH12" s="57"/>
      <c r="AI12" s="147">
        <f>P12/25</f>
        <v>4.2369943772363271E-2</v>
      </c>
      <c r="AJ12" s="71"/>
      <c r="AM12" s="71"/>
      <c r="AN12" s="42"/>
      <c r="AO12" s="121"/>
      <c r="AP12" s="122"/>
      <c r="AQ12" s="122"/>
      <c r="AR12" s="147">
        <f>P12/25</f>
        <v>4.2369943772363271E-2</v>
      </c>
      <c r="AS12"/>
      <c r="AT12"/>
    </row>
    <row r="13" spans="1:46" ht="51" x14ac:dyDescent="0.2">
      <c r="A13" s="8">
        <v>9</v>
      </c>
      <c r="B13" s="3" t="s">
        <v>28</v>
      </c>
      <c r="C13" s="3" t="s">
        <v>32</v>
      </c>
      <c r="D13" s="3" t="s">
        <v>31</v>
      </c>
      <c r="E13" s="2" t="s">
        <v>140</v>
      </c>
      <c r="F13" s="84">
        <v>78.959999999999994</v>
      </c>
      <c r="G13" s="4" t="s">
        <v>264</v>
      </c>
      <c r="H13" s="103">
        <v>309.75</v>
      </c>
      <c r="I13" s="3" t="s">
        <v>29</v>
      </c>
      <c r="J13" s="3" t="s">
        <v>30</v>
      </c>
      <c r="K13" s="3" t="s">
        <v>93</v>
      </c>
      <c r="L13" s="3" t="s">
        <v>114</v>
      </c>
      <c r="M13" s="3" t="s">
        <v>118</v>
      </c>
      <c r="N13" s="105">
        <v>1800</v>
      </c>
      <c r="O13" s="19">
        <f>(N13*H13)/(F13)</f>
        <v>7061.1702127659582</v>
      </c>
      <c r="P13" s="107">
        <f t="shared" si="0"/>
        <v>0.70611702127659581</v>
      </c>
      <c r="Q13" s="9" t="s">
        <v>232</v>
      </c>
      <c r="R13" s="46" t="str">
        <f>IF(P13&gt;=25,"HP14","-")</f>
        <v>-</v>
      </c>
      <c r="S13" s="44" t="str">
        <f>IF(P13&gt;=2.5,"HP14","-")</f>
        <v>-</v>
      </c>
      <c r="T13" s="111" t="str">
        <f>IF(P13&gt;=0.25,"HP14","-")</f>
        <v>HP14</v>
      </c>
      <c r="U13" s="57"/>
      <c r="V13" s="57"/>
      <c r="W13" s="64"/>
      <c r="X13" s="35"/>
      <c r="Y13" s="36"/>
      <c r="Z13" s="36"/>
      <c r="AA13" s="57"/>
      <c r="AB13" s="57"/>
      <c r="AC13" s="57"/>
      <c r="AD13" s="63"/>
      <c r="AE13" s="63"/>
      <c r="AF13" s="64"/>
      <c r="AG13" s="63"/>
      <c r="AH13" s="57"/>
      <c r="AI13" s="147">
        <f>P13/25</f>
        <v>2.8244680851063832E-2</v>
      </c>
      <c r="AJ13" s="71"/>
      <c r="AM13" s="71"/>
      <c r="AN13" s="42"/>
      <c r="AO13" s="121"/>
      <c r="AP13" s="122"/>
      <c r="AQ13" s="122"/>
      <c r="AR13" s="147">
        <f>P13/25</f>
        <v>2.8244680851063832E-2</v>
      </c>
    </row>
    <row r="14" spans="1:46" ht="25.5" x14ac:dyDescent="0.2">
      <c r="A14" s="8">
        <v>10</v>
      </c>
      <c r="B14" s="3" t="s">
        <v>38</v>
      </c>
      <c r="C14" s="3" t="s">
        <v>42</v>
      </c>
      <c r="D14" s="3" t="s">
        <v>41</v>
      </c>
      <c r="E14" s="2" t="s">
        <v>256</v>
      </c>
      <c r="F14" s="84">
        <v>127.6</v>
      </c>
      <c r="G14" s="4" t="s">
        <v>265</v>
      </c>
      <c r="H14" s="103">
        <v>186.29</v>
      </c>
      <c r="I14" s="3" t="s">
        <v>39</v>
      </c>
      <c r="J14" s="3" t="s">
        <v>40</v>
      </c>
      <c r="K14" s="3" t="s">
        <v>50</v>
      </c>
      <c r="M14" s="3" t="s">
        <v>113</v>
      </c>
      <c r="N14" s="105">
        <v>1900</v>
      </c>
      <c r="O14" s="19">
        <f>(N14*H14)/(F14)</f>
        <v>2773.9106583072103</v>
      </c>
      <c r="P14" s="107">
        <f t="shared" si="0"/>
        <v>0.27739106583072104</v>
      </c>
      <c r="Q14" s="9" t="s">
        <v>111</v>
      </c>
      <c r="R14" s="63"/>
      <c r="S14" s="57"/>
      <c r="T14" s="57"/>
      <c r="U14" s="57"/>
      <c r="V14" s="57"/>
      <c r="W14" s="64"/>
      <c r="X14" s="133" t="str">
        <f>IF(P14&gt;=0.25,"HP14","-")</f>
        <v>HP14</v>
      </c>
      <c r="Y14" s="66"/>
      <c r="Z14" s="66"/>
      <c r="AA14" s="57"/>
      <c r="AB14" s="57"/>
      <c r="AC14" s="57"/>
      <c r="AD14" s="145">
        <f>P14/25</f>
        <v>1.1095642633228842E-2</v>
      </c>
      <c r="AE14" s="145">
        <f>P14/2.5</f>
        <v>0.11095642633228842</v>
      </c>
      <c r="AF14" s="64"/>
      <c r="AG14" s="145">
        <f>P14/0.25</f>
        <v>1.1095642633228842</v>
      </c>
      <c r="AH14" s="57"/>
      <c r="AI14" s="64"/>
      <c r="AJ14" s="71"/>
      <c r="AL14" s="38">
        <f>P14/25</f>
        <v>1.1095642633228842E-2</v>
      </c>
      <c r="AM14" s="71"/>
      <c r="AN14" s="42"/>
      <c r="AO14" s="121"/>
      <c r="AP14" s="125">
        <f>P14/25</f>
        <v>1.1095642633228842E-2</v>
      </c>
      <c r="AQ14" s="122"/>
      <c r="AR14" s="124"/>
      <c r="AS14"/>
    </row>
    <row r="15" spans="1:46" ht="25.5" x14ac:dyDescent="0.2">
      <c r="A15" s="8">
        <v>11</v>
      </c>
      <c r="B15" s="3" t="s">
        <v>80</v>
      </c>
      <c r="C15" s="3" t="s">
        <v>83</v>
      </c>
      <c r="D15" s="3" t="s">
        <v>82</v>
      </c>
      <c r="E15" s="2" t="s">
        <v>138</v>
      </c>
      <c r="F15" s="83">
        <v>204.4</v>
      </c>
      <c r="G15" s="89" t="s">
        <v>266</v>
      </c>
      <c r="H15" s="103">
        <v>504.87</v>
      </c>
      <c r="I15" s="3" t="s">
        <v>127</v>
      </c>
      <c r="J15" s="3" t="s">
        <v>81</v>
      </c>
      <c r="K15" s="3" t="s">
        <v>84</v>
      </c>
      <c r="M15" s="3" t="s">
        <v>128</v>
      </c>
      <c r="N15" s="105">
        <v>2000</v>
      </c>
      <c r="O15" s="19">
        <f>(N15*H15)/(2*F15)</f>
        <v>2470.009784735812</v>
      </c>
      <c r="P15" s="107">
        <f t="shared" si="0"/>
        <v>0.24700097847358121</v>
      </c>
      <c r="Q15" s="9" t="s">
        <v>112</v>
      </c>
      <c r="R15" s="63"/>
      <c r="S15" s="57"/>
      <c r="T15" s="57"/>
      <c r="U15" s="57"/>
      <c r="V15" s="57"/>
      <c r="W15" s="64"/>
      <c r="X15" s="65"/>
      <c r="Y15" s="44" t="str">
        <f>IF(P15&gt;=2.5,"HP14","-")</f>
        <v>-</v>
      </c>
      <c r="Z15" s="66"/>
      <c r="AA15" s="57"/>
      <c r="AB15" s="57"/>
      <c r="AC15" s="57"/>
      <c r="AD15" s="63"/>
      <c r="AE15" s="63"/>
      <c r="AF15" s="147">
        <f>P15/25</f>
        <v>9.8800391389432477E-3</v>
      </c>
      <c r="AG15" s="63"/>
      <c r="AH15" s="125">
        <f>P15/2.5</f>
        <v>9.8800391389432488E-2</v>
      </c>
      <c r="AI15" s="64"/>
      <c r="AJ15" s="71"/>
      <c r="AM15" s="71"/>
      <c r="AN15" s="42"/>
      <c r="AO15" s="121"/>
      <c r="AP15" s="126"/>
      <c r="AQ15" s="125">
        <f>P15/25</f>
        <v>9.8800391389432477E-3</v>
      </c>
      <c r="AR15" s="124"/>
    </row>
    <row r="16" spans="1:46" ht="38.25" x14ac:dyDescent="0.2">
      <c r="A16" s="8">
        <v>12</v>
      </c>
      <c r="B16" s="3" t="s">
        <v>69</v>
      </c>
      <c r="C16" s="3" t="s">
        <v>11</v>
      </c>
      <c r="D16" s="3" t="s">
        <v>11</v>
      </c>
      <c r="E16" s="2" t="s">
        <v>107</v>
      </c>
      <c r="F16" s="83">
        <v>118.71</v>
      </c>
      <c r="G16" s="3" t="s">
        <v>11</v>
      </c>
      <c r="H16" s="3" t="s">
        <v>11</v>
      </c>
      <c r="I16" s="3" t="s">
        <v>70</v>
      </c>
      <c r="J16" s="3" t="s">
        <v>43</v>
      </c>
      <c r="K16" s="3" t="s">
        <v>12</v>
      </c>
      <c r="L16" s="3" t="s">
        <v>131</v>
      </c>
      <c r="M16" s="3" t="s">
        <v>132</v>
      </c>
      <c r="N16" s="105">
        <v>2100</v>
      </c>
      <c r="O16" s="106">
        <v>2100</v>
      </c>
      <c r="P16" s="142">
        <f t="shared" si="0"/>
        <v>0.21</v>
      </c>
      <c r="Q16" s="9" t="s">
        <v>111</v>
      </c>
      <c r="R16" s="63"/>
      <c r="S16" s="57"/>
      <c r="T16" s="57"/>
      <c r="U16" s="57"/>
      <c r="V16" s="57"/>
      <c r="W16" s="64"/>
      <c r="X16" s="46" t="str">
        <f>IF(P16&gt;=0.25,"HP14","-")</f>
        <v>-</v>
      </c>
      <c r="Y16" s="66"/>
      <c r="Z16" s="66"/>
      <c r="AA16" s="57"/>
      <c r="AB16" s="57"/>
      <c r="AC16" s="57"/>
      <c r="AD16" s="144">
        <f>P16/25</f>
        <v>8.3999999999999995E-3</v>
      </c>
      <c r="AE16" s="143">
        <f>P16/2.5</f>
        <v>8.3999999999999991E-2</v>
      </c>
      <c r="AF16" s="64"/>
      <c r="AG16" s="146">
        <f>P16/0.25</f>
        <v>0.84</v>
      </c>
      <c r="AH16" s="57"/>
      <c r="AI16" s="64"/>
      <c r="AJ16" s="71"/>
      <c r="AL16" s="38">
        <f>P16/25</f>
        <v>8.3999999999999995E-3</v>
      </c>
      <c r="AM16" s="71"/>
      <c r="AN16" s="42"/>
      <c r="AO16" s="121"/>
      <c r="AP16" s="148">
        <f>P16/25</f>
        <v>8.3999999999999995E-3</v>
      </c>
      <c r="AQ16" s="122"/>
      <c r="AR16" s="124"/>
    </row>
    <row r="17" spans="1:46" s="31" customFormat="1" x14ac:dyDescent="0.2">
      <c r="A17" s="24"/>
      <c r="B17" s="25"/>
      <c r="C17" s="25"/>
      <c r="D17" s="25"/>
      <c r="E17" s="25"/>
      <c r="F17" s="25"/>
      <c r="G17" s="25"/>
      <c r="H17" s="1"/>
      <c r="I17" s="25"/>
      <c r="J17" s="25"/>
      <c r="K17" s="3"/>
      <c r="L17" s="3"/>
      <c r="M17" s="3"/>
      <c r="N17" s="27"/>
      <c r="O17" s="27"/>
      <c r="P17" s="28"/>
      <c r="Q17" s="29"/>
      <c r="R17" s="22"/>
      <c r="S17" s="22"/>
      <c r="T17" s="22"/>
      <c r="U17" s="22"/>
      <c r="V17" s="22"/>
      <c r="W17" s="22"/>
      <c r="X17" s="67"/>
      <c r="Y17" s="67"/>
      <c r="Z17" s="67"/>
      <c r="AA17" s="22"/>
      <c r="AB17" s="22"/>
      <c r="AC17" s="22"/>
      <c r="AD17" s="108">
        <f>SUM(AD5:AD16)</f>
        <v>6.8096691186425251E-2</v>
      </c>
      <c r="AE17" s="108">
        <f t="shared" ref="AE17:AR17" si="1">SUM(AE5:AE16)</f>
        <v>0.68096691186425251</v>
      </c>
      <c r="AF17" s="110">
        <f t="shared" si="1"/>
        <v>9.8800391389432477E-3</v>
      </c>
      <c r="AG17" s="134">
        <f t="shared" si="1"/>
        <v>6.8096691186425256</v>
      </c>
      <c r="AH17" s="135">
        <f t="shared" si="1"/>
        <v>9.8800391389432488E-2</v>
      </c>
      <c r="AI17" s="135">
        <f t="shared" si="1"/>
        <v>8.5353507392899958E-2</v>
      </c>
      <c r="AJ17" s="137">
        <f t="shared" si="1"/>
        <v>0</v>
      </c>
      <c r="AK17" s="118">
        <f t="shared" si="1"/>
        <v>0</v>
      </c>
      <c r="AL17" s="136">
        <f t="shared" si="1"/>
        <v>6.8096691186425251E-2</v>
      </c>
      <c r="AM17" s="137">
        <f t="shared" si="1"/>
        <v>0</v>
      </c>
      <c r="AN17" s="118">
        <f t="shared" si="1"/>
        <v>0</v>
      </c>
      <c r="AO17" s="118">
        <f t="shared" si="1"/>
        <v>0</v>
      </c>
      <c r="AP17" s="135">
        <f t="shared" si="1"/>
        <v>6.8096691186425251E-2</v>
      </c>
      <c r="AQ17" s="135">
        <f t="shared" si="1"/>
        <v>9.8800391389432477E-3</v>
      </c>
      <c r="AR17" s="136">
        <f t="shared" si="1"/>
        <v>8.5353507392899958E-2</v>
      </c>
      <c r="AS17" s="4"/>
      <c r="AT17" s="4"/>
    </row>
    <row r="18" spans="1:46" x14ac:dyDescent="0.2">
      <c r="X18" s="67"/>
      <c r="Y18" s="67"/>
      <c r="Z18" s="67"/>
      <c r="AE18" s="180">
        <f>SUM(AE17:AF17)</f>
        <v>0.69084695100319571</v>
      </c>
      <c r="AF18" s="182"/>
      <c r="AG18" s="180">
        <f>SUM(AG17:AI17)</f>
        <v>6.9938230174248579</v>
      </c>
      <c r="AH18" s="181"/>
      <c r="AI18" s="182"/>
      <c r="AJ18" s="149"/>
      <c r="AK18" s="180">
        <f>SUM(AK17:AL17)</f>
        <v>6.8096691186425251E-2</v>
      </c>
      <c r="AL18" s="182"/>
      <c r="AM18" s="149"/>
      <c r="AN18" s="149"/>
      <c r="AO18" s="180">
        <f>SUM(AO17:AR17)</f>
        <v>0.16333023771826846</v>
      </c>
      <c r="AP18" s="181"/>
      <c r="AQ18" s="181"/>
      <c r="AR18" s="182"/>
    </row>
    <row r="19" spans="1:46" x14ac:dyDescent="0.2">
      <c r="X19" s="67"/>
      <c r="Y19" s="67"/>
      <c r="Z19" s="67"/>
      <c r="AD19" s="92" t="str">
        <f>IF(AD17&gt;=1,"HP14","-")</f>
        <v>-</v>
      </c>
      <c r="AE19" s="183" t="str">
        <f>IF(AE18&gt;=1,"HP14","-")</f>
        <v>-</v>
      </c>
      <c r="AF19" s="183"/>
      <c r="AG19" s="183" t="str">
        <f>IF(AG18&gt;=1,"HP14","-")</f>
        <v>HP14</v>
      </c>
      <c r="AH19" s="183"/>
      <c r="AI19" s="183"/>
      <c r="AJ19" s="91" t="str">
        <f>IF(AJ17&gt;=1,"HP14","-")</f>
        <v>-</v>
      </c>
      <c r="AK19" s="169" t="str">
        <f>IF(AK18&gt;=1,"HP14","-")</f>
        <v>-</v>
      </c>
      <c r="AL19" s="169"/>
      <c r="AM19" s="91" t="str">
        <f>IF(AM17&gt;=1,"HP14","-")</f>
        <v>-</v>
      </c>
      <c r="AN19" s="91" t="str">
        <f>IF(AN17&gt;=1,"HP14","-")</f>
        <v>-</v>
      </c>
      <c r="AO19" s="169" t="str">
        <f>IF(AO18&gt;=1,"HP14","-")</f>
        <v>-</v>
      </c>
      <c r="AP19" s="169"/>
      <c r="AQ19" s="169"/>
      <c r="AR19" s="169"/>
    </row>
    <row r="20" spans="1:46" x14ac:dyDescent="0.2">
      <c r="X20" s="67"/>
      <c r="Y20" s="67"/>
      <c r="Z20" s="67"/>
    </row>
    <row r="21" spans="1:46" x14ac:dyDescent="0.2">
      <c r="X21" s="67"/>
      <c r="Y21" s="67"/>
      <c r="Z21" s="67"/>
    </row>
    <row r="22" spans="1:46" x14ac:dyDescent="0.2">
      <c r="X22" s="67"/>
      <c r="Y22" s="67"/>
      <c r="Z22" s="67"/>
    </row>
    <row r="23" spans="1:46" x14ac:dyDescent="0.2">
      <c r="X23" s="67"/>
      <c r="Y23" s="67"/>
      <c r="Z23" s="67"/>
    </row>
    <row r="24" spans="1:46" x14ac:dyDescent="0.2">
      <c r="X24" s="67"/>
      <c r="Y24" s="67"/>
      <c r="Z24" s="67"/>
    </row>
    <row r="25" spans="1:46" x14ac:dyDescent="0.2">
      <c r="X25" s="67"/>
      <c r="Y25" s="67"/>
      <c r="Z25" s="67"/>
    </row>
    <row r="26" spans="1:46" x14ac:dyDescent="0.2">
      <c r="X26" s="67"/>
      <c r="Y26" s="67"/>
      <c r="Z26" s="67"/>
    </row>
    <row r="27" spans="1:46" x14ac:dyDescent="0.2">
      <c r="X27" s="67"/>
      <c r="Y27" s="67"/>
      <c r="Z27" s="67"/>
    </row>
    <row r="28" spans="1:46" x14ac:dyDescent="0.2">
      <c r="X28" s="67"/>
      <c r="Y28" s="67"/>
      <c r="Z28" s="67"/>
    </row>
    <row r="29" spans="1:46" x14ac:dyDescent="0.2">
      <c r="X29" s="67"/>
      <c r="Y29" s="67"/>
      <c r="Z29" s="67"/>
    </row>
    <row r="30" spans="1:46" x14ac:dyDescent="0.2">
      <c r="X30" s="67"/>
      <c r="Y30" s="67"/>
      <c r="Z30" s="67"/>
    </row>
    <row r="31" spans="1:46" x14ac:dyDescent="0.2">
      <c r="X31" s="67"/>
      <c r="Y31" s="67"/>
      <c r="Z31" s="67"/>
    </row>
    <row r="32" spans="1:46" x14ac:dyDescent="0.2">
      <c r="X32" s="67"/>
      <c r="Y32" s="67"/>
      <c r="Z32" s="67"/>
    </row>
    <row r="33" spans="24:26" x14ac:dyDescent="0.2">
      <c r="X33" s="67"/>
      <c r="Y33" s="67"/>
      <c r="Z33" s="67"/>
    </row>
    <row r="34" spans="24:26" x14ac:dyDescent="0.2">
      <c r="X34" s="67"/>
      <c r="Y34" s="67"/>
      <c r="Z34" s="67"/>
    </row>
    <row r="35" spans="24:26" x14ac:dyDescent="0.2">
      <c r="X35" s="67"/>
      <c r="Y35" s="67"/>
      <c r="Z35" s="67"/>
    </row>
    <row r="36" spans="24:26" x14ac:dyDescent="0.2">
      <c r="X36" s="67"/>
      <c r="Y36" s="67"/>
      <c r="Z36" s="67"/>
    </row>
    <row r="37" spans="24:26" x14ac:dyDescent="0.2">
      <c r="X37" s="67"/>
      <c r="Y37" s="67"/>
      <c r="Z37" s="67"/>
    </row>
  </sheetData>
  <sheetProtection algorithmName="SHA-512" hashValue="tUTVoGOcNwCawxerc1QrLei/W4cb9W/sxbypuUNVgbLR43PcAcY2SF7QFF8utmd+irmw5p4cKvuzO+oiAD6A+w==" saltValue="VL8titiuLbh9mNByxIbBRQ==" spinCount="100000" sheet="1" objects="1" scenarios="1"/>
  <mergeCells count="18">
    <mergeCell ref="AK3:AL3"/>
    <mergeCell ref="AO3:AR3"/>
    <mergeCell ref="AK19:AL19"/>
    <mergeCell ref="AO19:AR19"/>
    <mergeCell ref="AK18:AL18"/>
    <mergeCell ref="AO18:AR18"/>
    <mergeCell ref="AE19:AF19"/>
    <mergeCell ref="AG19:AI19"/>
    <mergeCell ref="AE18:AF18"/>
    <mergeCell ref="AG18:AI18"/>
    <mergeCell ref="AE3:AF3"/>
    <mergeCell ref="AG3:AI3"/>
    <mergeCell ref="AK1:AL1"/>
    <mergeCell ref="AO1:AR1"/>
    <mergeCell ref="R1:W1"/>
    <mergeCell ref="X1:AC1"/>
    <mergeCell ref="AE1:AF1"/>
    <mergeCell ref="AG1:AI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Validazione_B</vt:lpstr>
      <vt:lpstr>Validazione_B HP14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Colonna</dc:creator>
  <cp:lastModifiedBy>Massimo Colonna</cp:lastModifiedBy>
  <dcterms:created xsi:type="dcterms:W3CDTF">2015-02-17T16:01:16Z</dcterms:created>
  <dcterms:modified xsi:type="dcterms:W3CDTF">2015-07-01T06:38:50Z</dcterms:modified>
</cp:coreProperties>
</file>