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ssimo Colonna\Desktop\Banche dati definitive\Validazione\C\"/>
    </mc:Choice>
  </mc:AlternateContent>
  <bookViews>
    <workbookView xWindow="0" yWindow="0" windowWidth="16380" windowHeight="8190" tabRatio="571"/>
  </bookViews>
  <sheets>
    <sheet name="Validazione_C" sheetId="10" r:id="rId1"/>
    <sheet name="Validazione_C HP14" sheetId="11" r:id="rId2"/>
  </sheets>
  <definedNames>
    <definedName name="_xlnm._FilterDatabase" localSheetId="0" hidden="1">Validazione_C!$A$2:$A$14</definedName>
    <definedName name="_xlnm._FilterDatabase" localSheetId="1" hidden="1">'Validazione_C HP14'!$A$2:$A$14</definedName>
  </definedNames>
  <calcPr calcId="152511" iterateDelta="1E-4"/>
</workbook>
</file>

<file path=xl/calcChain.xml><?xml version="1.0" encoding="utf-8"?>
<calcChain xmlns="http://schemas.openxmlformats.org/spreadsheetml/2006/main">
  <c r="AL23" i="10" l="1"/>
  <c r="AK23" i="10"/>
  <c r="AI23" i="10"/>
  <c r="AD23" i="10"/>
  <c r="Q22" i="11"/>
  <c r="Q20" i="11"/>
  <c r="Q18" i="11"/>
  <c r="Q17" i="11"/>
  <c r="Q16" i="11"/>
  <c r="Q14" i="11"/>
  <c r="Q13" i="11"/>
  <c r="R13" i="11" s="1"/>
  <c r="AT13" i="11" s="1"/>
  <c r="Q7" i="11"/>
  <c r="Q8" i="11"/>
  <c r="R8" i="11" s="1"/>
  <c r="Q9" i="11"/>
  <c r="Q10" i="11"/>
  <c r="R10" i="11" s="1"/>
  <c r="Q11" i="11"/>
  <c r="Q6" i="11"/>
  <c r="R6" i="11" s="1"/>
  <c r="Q5" i="11"/>
  <c r="R5" i="11" s="1"/>
  <c r="R22" i="11"/>
  <c r="R21" i="11"/>
  <c r="R20" i="11"/>
  <c r="R19" i="11"/>
  <c r="R18" i="11"/>
  <c r="R17" i="11"/>
  <c r="R16" i="11"/>
  <c r="R15" i="11"/>
  <c r="R14" i="11"/>
  <c r="R12" i="11"/>
  <c r="R11" i="11"/>
  <c r="R9" i="11"/>
  <c r="R7" i="11"/>
  <c r="R4" i="11"/>
  <c r="AL25" i="10"/>
  <c r="AK25" i="10"/>
  <c r="AI25" i="10"/>
  <c r="AD25" i="10"/>
  <c r="S12" i="10"/>
  <c r="AC12" i="10" s="1"/>
  <c r="S15" i="10"/>
  <c r="AC15" i="10" s="1"/>
  <c r="S19" i="10"/>
  <c r="S21" i="10"/>
  <c r="R22" i="10"/>
  <c r="S22" i="10" s="1"/>
  <c r="R20" i="10"/>
  <c r="S20" i="10" s="1"/>
  <c r="R17" i="10"/>
  <c r="S17" i="10" s="1"/>
  <c r="R18" i="10"/>
  <c r="S18" i="10" s="1"/>
  <c r="R16" i="10"/>
  <c r="S16" i="10" s="1"/>
  <c r="R14" i="10"/>
  <c r="S14" i="10" s="1"/>
  <c r="AC14" i="10" s="1"/>
  <c r="R13" i="10"/>
  <c r="S13" i="10" s="1"/>
  <c r="AC13" i="10" s="1"/>
  <c r="R11" i="10"/>
  <c r="S11" i="10" s="1"/>
  <c r="R10" i="10"/>
  <c r="S10" i="10" s="1"/>
  <c r="R9" i="10"/>
  <c r="S9" i="10" s="1"/>
  <c r="R8" i="10"/>
  <c r="S8" i="10" s="1"/>
  <c r="AQ8" i="10" s="1"/>
  <c r="R7" i="10"/>
  <c r="S7" i="10" s="1"/>
  <c r="AQ7" i="10" s="1"/>
  <c r="R6" i="10"/>
  <c r="S6" i="10" s="1"/>
  <c r="AQ6" i="10" s="1"/>
  <c r="R5" i="10"/>
  <c r="AK13" i="11" l="1"/>
  <c r="AB13" i="11"/>
  <c r="AQ23" i="11"/>
  <c r="AP23" i="11"/>
  <c r="AP25" i="11" s="1"/>
  <c r="AO23" i="11"/>
  <c r="AM23" i="11"/>
  <c r="AL23" i="11"/>
  <c r="AL25" i="11" s="1"/>
  <c r="AT20" i="11"/>
  <c r="AT23" i="11" s="1"/>
  <c r="AS22" i="11"/>
  <c r="AS18" i="11"/>
  <c r="AS17" i="11"/>
  <c r="AS16" i="11"/>
  <c r="AR19" i="11"/>
  <c r="AR15" i="11"/>
  <c r="AR12" i="11"/>
  <c r="AR11" i="11"/>
  <c r="AR10" i="11"/>
  <c r="AR8" i="11"/>
  <c r="AR7" i="11"/>
  <c r="AR6" i="11"/>
  <c r="AR5" i="11"/>
  <c r="AN19" i="11"/>
  <c r="AN15" i="11"/>
  <c r="AN12" i="11"/>
  <c r="AN11" i="11"/>
  <c r="AN10" i="11"/>
  <c r="AN8" i="11"/>
  <c r="AN7" i="11"/>
  <c r="AN6" i="11"/>
  <c r="AN5" i="11"/>
  <c r="AK20" i="11"/>
  <c r="AK23" i="11" s="1"/>
  <c r="AJ22" i="11"/>
  <c r="AJ18" i="11"/>
  <c r="AJ17" i="11"/>
  <c r="AJ16" i="11"/>
  <c r="AI19" i="11"/>
  <c r="AI15" i="11"/>
  <c r="AI12" i="11"/>
  <c r="AI11" i="11"/>
  <c r="AI10" i="11"/>
  <c r="AI8" i="11"/>
  <c r="AI7" i="11"/>
  <c r="AI6" i="11"/>
  <c r="AI5" i="11"/>
  <c r="AH22" i="11"/>
  <c r="AH18" i="11"/>
  <c r="AH17" i="11"/>
  <c r="AH16" i="11"/>
  <c r="AG19" i="11"/>
  <c r="AG15" i="11"/>
  <c r="AG12" i="11"/>
  <c r="AG11" i="11"/>
  <c r="AG10" i="11"/>
  <c r="AG8" i="11"/>
  <c r="AG7" i="11"/>
  <c r="AG6" i="11"/>
  <c r="AG5" i="11"/>
  <c r="AF19" i="11"/>
  <c r="AF15" i="11"/>
  <c r="AF12" i="11"/>
  <c r="AF11" i="11"/>
  <c r="AF10" i="11"/>
  <c r="AF8" i="11"/>
  <c r="AF7" i="11"/>
  <c r="AF6" i="11"/>
  <c r="AF5" i="11"/>
  <c r="AB20" i="11"/>
  <c r="AA22" i="11"/>
  <c r="AA18" i="11"/>
  <c r="AA17" i="11"/>
  <c r="AA16" i="11"/>
  <c r="Z19" i="11"/>
  <c r="Z15" i="11"/>
  <c r="Z12" i="11"/>
  <c r="Z11" i="11"/>
  <c r="Z10" i="11"/>
  <c r="Z8" i="11"/>
  <c r="Z7" i="11"/>
  <c r="Z6" i="11"/>
  <c r="Z5" i="11"/>
  <c r="V14" i="11"/>
  <c r="U14" i="11"/>
  <c r="T14" i="11"/>
  <c r="V13" i="11"/>
  <c r="U13" i="11"/>
  <c r="T13" i="11"/>
  <c r="AI9" i="11"/>
  <c r="AQ4" i="11"/>
  <c r="AO25" i="11"/>
  <c r="AS4" i="11"/>
  <c r="AO4" i="11"/>
  <c r="AK4" i="11"/>
  <c r="AG4" i="11"/>
  <c r="AC4" i="11"/>
  <c r="V4" i="11"/>
  <c r="AT4" i="11"/>
  <c r="BY23" i="10"/>
  <c r="BW23" i="10"/>
  <c r="BX23" i="10"/>
  <c r="BV23" i="10"/>
  <c r="BO23" i="10"/>
  <c r="BO24" i="10" s="1"/>
  <c r="BP23" i="10"/>
  <c r="BP24" i="10" s="1"/>
  <c r="BQ23" i="10"/>
  <c r="BQ24" i="10" s="1"/>
  <c r="BR23" i="10"/>
  <c r="BR24" i="10" s="1"/>
  <c r="BS23" i="10"/>
  <c r="BS24" i="10" s="1"/>
  <c r="BT23" i="10"/>
  <c r="BT24" i="10" s="1"/>
  <c r="BU23" i="10"/>
  <c r="BU24" i="10" s="1"/>
  <c r="BN23" i="10"/>
  <c r="BN24" i="10" s="1"/>
  <c r="BM23" i="10"/>
  <c r="BK23" i="10"/>
  <c r="BE23" i="10"/>
  <c r="BF23" i="10"/>
  <c r="BG23" i="10"/>
  <c r="BH23" i="10"/>
  <c r="BI23" i="10"/>
  <c r="BJ23" i="10"/>
  <c r="BD23" i="10"/>
  <c r="AW23" i="10"/>
  <c r="AU23" i="10"/>
  <c r="BL23" i="10"/>
  <c r="AZ6" i="10"/>
  <c r="AM7" i="10"/>
  <c r="AZ8" i="10"/>
  <c r="AZ9" i="10"/>
  <c r="AG10" i="10"/>
  <c r="AG11" i="10"/>
  <c r="AM12" i="10"/>
  <c r="BC13" i="10"/>
  <c r="AX14" i="10"/>
  <c r="AG15" i="10"/>
  <c r="AN16" i="10"/>
  <c r="AV17" i="10"/>
  <c r="AV18" i="10"/>
  <c r="AF19" i="10"/>
  <c r="AV20" i="10"/>
  <c r="AE22" i="10"/>
  <c r="S4" i="10"/>
  <c r="W4" i="10" s="1"/>
  <c r="S5" i="10"/>
  <c r="AV5" i="10" s="1"/>
  <c r="AH23" i="11" l="1"/>
  <c r="AS23" i="11"/>
  <c r="AJ23" i="11"/>
  <c r="AI23" i="11"/>
  <c r="W22" i="10"/>
  <c r="AF6" i="10"/>
  <c r="AF16" i="10"/>
  <c r="AM6" i="10"/>
  <c r="AN14" i="10"/>
  <c r="BB14" i="10"/>
  <c r="AE12" i="10"/>
  <c r="AF8" i="10"/>
  <c r="AH12" i="10"/>
  <c r="AH23" i="10" s="1"/>
  <c r="AH25" i="10" s="1"/>
  <c r="AM8" i="10"/>
  <c r="AR14" i="10"/>
  <c r="BA14" i="10"/>
  <c r="BC14" i="10"/>
  <c r="AV23" i="10"/>
  <c r="AC19" i="10"/>
  <c r="AG13" i="10"/>
  <c r="AG23" i="10" s="1"/>
  <c r="AG25" i="10" s="1"/>
  <c r="AN19" i="10"/>
  <c r="AO15" i="10"/>
  <c r="AS9" i="10"/>
  <c r="AX7" i="10"/>
  <c r="AX13" i="10"/>
  <c r="AX15" i="10"/>
  <c r="AZ7" i="10"/>
  <c r="W10" i="10"/>
  <c r="AB22" i="10"/>
  <c r="AE5" i="10"/>
  <c r="AE23" i="10" s="1"/>
  <c r="AF7" i="10"/>
  <c r="AF14" i="10"/>
  <c r="AJ16" i="10"/>
  <c r="AJ23" i="10" s="1"/>
  <c r="AJ25" i="10" s="1"/>
  <c r="AO13" i="10"/>
  <c r="AO23" i="10" s="1"/>
  <c r="AO25" i="10" s="1"/>
  <c r="AP5" i="10"/>
  <c r="AR13" i="10"/>
  <c r="AX6" i="10"/>
  <c r="AX8" i="10"/>
  <c r="BA13" i="10"/>
  <c r="BB13" i="10"/>
  <c r="Z9" i="11"/>
  <c r="AN9" i="11"/>
  <c r="AN23" i="11" s="1"/>
  <c r="AM24" i="11" s="1"/>
  <c r="AM25" i="11" s="1"/>
  <c r="AR9" i="11"/>
  <c r="AR23" i="11" s="1"/>
  <c r="AF9" i="11"/>
  <c r="AF23" i="11" s="1"/>
  <c r="AF25" i="11" s="1"/>
  <c r="AG9" i="11"/>
  <c r="AG23" i="11" s="1"/>
  <c r="T4" i="11"/>
  <c r="AA4" i="11"/>
  <c r="AE4" i="11"/>
  <c r="AI4" i="11"/>
  <c r="AM4" i="11"/>
  <c r="AG24" i="11"/>
  <c r="AG25" i="11" s="1"/>
  <c r="AQ24" i="11"/>
  <c r="AQ25" i="11" s="1"/>
  <c r="U4" i="11"/>
  <c r="Z4" i="11"/>
  <c r="AB4" i="11"/>
  <c r="AD4" i="11"/>
  <c r="AF4" i="11"/>
  <c r="AH4" i="11"/>
  <c r="AJ4" i="11"/>
  <c r="AL4" i="11"/>
  <c r="AN4" i="11"/>
  <c r="AP4" i="11"/>
  <c r="AR4" i="11"/>
  <c r="X23" i="10"/>
  <c r="X25" i="10" s="1"/>
  <c r="V23" i="10"/>
  <c r="V25" i="10" s="1"/>
  <c r="U23" i="10"/>
  <c r="U25" i="10" s="1"/>
  <c r="BC4" i="10"/>
  <c r="BB4" i="10"/>
  <c r="BA4" i="10"/>
  <c r="AZ4" i="10"/>
  <c r="AY4" i="10"/>
  <c r="AX4" i="10"/>
  <c r="AW4" i="10"/>
  <c r="AV4" i="10"/>
  <c r="AU4" i="10"/>
  <c r="AT4" i="10"/>
  <c r="AS4" i="10"/>
  <c r="AR4" i="10"/>
  <c r="AQ4" i="10"/>
  <c r="AP4" i="10"/>
  <c r="AO4" i="10"/>
  <c r="AN4" i="10"/>
  <c r="AM4" i="10"/>
  <c r="AL4" i="10"/>
  <c r="AK4" i="10"/>
  <c r="AJ4" i="10"/>
  <c r="AI4" i="10"/>
  <c r="AH4" i="10"/>
  <c r="AG4" i="10"/>
  <c r="AF4" i="10"/>
  <c r="AE4" i="10"/>
  <c r="AD4" i="10"/>
  <c r="AC4" i="10"/>
  <c r="AB4" i="10"/>
  <c r="AA4" i="10"/>
  <c r="Z4" i="10"/>
  <c r="Y4" i="10"/>
  <c r="V4" i="10"/>
  <c r="U4" i="10"/>
  <c r="AI24" i="11" l="1"/>
  <c r="AI25" i="11" s="1"/>
  <c r="AN23" i="10"/>
  <c r="AN25" i="10" s="1"/>
  <c r="AM23" i="10"/>
  <c r="AM25" i="10" s="1"/>
  <c r="AF23" i="10"/>
  <c r="AF25" i="10" s="1"/>
  <c r="BK24" i="10"/>
  <c r="BK25" i="10" s="1"/>
  <c r="BY24" i="10"/>
  <c r="BD24" i="10"/>
  <c r="BD25" i="10" s="1"/>
  <c r="BV24" i="10"/>
  <c r="BV25" i="10" s="1"/>
  <c r="W23" i="10"/>
  <c r="W25" i="10" s="1"/>
  <c r="AU24" i="10"/>
  <c r="AU25" i="10" s="1"/>
  <c r="AE25" i="10" l="1"/>
</calcChain>
</file>

<file path=xl/sharedStrings.xml><?xml version="1.0" encoding="utf-8"?>
<sst xmlns="http://schemas.openxmlformats.org/spreadsheetml/2006/main" count="606" uniqueCount="360">
  <si>
    <t>Repr. Cat. 1; R61   Repr. Cat. 3; R62   Xn; R20/22   R33   N; R50-53</t>
  </si>
  <si>
    <t>Repr. 1A; Acute Tox. 4*; Acute Tox. 4*; STOT RE 2*; Aquatic Acute 1; Aquatic Chronic 1</t>
  </si>
  <si>
    <t>H360Df; H332; H302; H373**; H410</t>
  </si>
  <si>
    <t>n.ro index</t>
  </si>
  <si>
    <t>International Chemical Identification</t>
  </si>
  <si>
    <t>Nome</t>
  </si>
  <si>
    <t>Sinonimi</t>
  </si>
  <si>
    <t>EC</t>
  </si>
  <si>
    <t>CAS</t>
  </si>
  <si>
    <t>Classification</t>
  </si>
  <si>
    <t>Concentration Limits</t>
  </si>
  <si>
    <t>Classification Hazard Class and Category Code(s)</t>
  </si>
  <si>
    <t>Labelling Hazard statement Code(s)</t>
  </si>
  <si>
    <t>Labelling Suppl. Hazard statement Code(s)</t>
  </si>
  <si>
    <t>Specific Conc. Limits, M-factors</t>
  </si>
  <si>
    <t>-</t>
  </si>
  <si>
    <t>Xn; R22   N; R50-53</t>
  </si>
  <si>
    <t>Acute Tox. 4*; Aquatic Acute 1; Aquatic Chronic 1</t>
  </si>
  <si>
    <t>H302; H400; H410</t>
  </si>
  <si>
    <t>R53</t>
  </si>
  <si>
    <t>C; R34   N; R51-53</t>
  </si>
  <si>
    <t>Skin Corr. 1B; Aquatic Chronic 2</t>
  </si>
  <si>
    <t>H314; H411</t>
  </si>
  <si>
    <t>STOT SE 3, H335: C ≥ 5 %</t>
  </si>
  <si>
    <t>024-005-00-2</t>
  </si>
  <si>
    <t>ossicloruro di cromo (cloruro di cromile)</t>
  </si>
  <si>
    <t>dicloruro di cromile; cromile cloruro; diossodicloruro di cromo</t>
  </si>
  <si>
    <t>239-056-8</t>
  </si>
  <si>
    <t>14977-61-8</t>
  </si>
  <si>
    <t>O; R8   Carc. Cat. 2; R49   Muta. Cat. 2; R46   C; R35   R43   N; R50-53</t>
  </si>
  <si>
    <t>Ox. Liq. 1; Carc. 1B; Muta. 1B; Skin Corr. 1A; Skin Sens. 1; Aquatic Acute 1; Aquatic Chronic 1</t>
  </si>
  <si>
    <t>H271; H350i; H340; H314; H317; H410</t>
  </si>
  <si>
    <t>Skin Corr. 1A, H314: C ≥ 10 %; Skin Corr. 1B, H314: 5 % ≤ C &lt; 10 %; Skin Irrit. 2, H315: 0,5 % ≤ C &lt; 5 %; Eye Irrit. 2, H319: 0,5 % ≤ C &lt; 5 %; STOT SE 3, H335: 0,5 % ≤ C &lt; 5 %; Skin Sens. 1, H317: C ≥ 0,5 %</t>
  </si>
  <si>
    <t>R52-53</t>
  </si>
  <si>
    <t>029-001-00-4</t>
  </si>
  <si>
    <t>cloruro rameoso; monocloruro di rame</t>
  </si>
  <si>
    <t>231-842-9</t>
  </si>
  <si>
    <t>7758-89-6</t>
  </si>
  <si>
    <t>029-004-00-0</t>
  </si>
  <si>
    <t>copper sulphate</t>
  </si>
  <si>
    <t>solfato di rame</t>
  </si>
  <si>
    <t>rame solfato</t>
  </si>
  <si>
    <t>231-847-6</t>
  </si>
  <si>
    <t>7758-98-7</t>
  </si>
  <si>
    <t>Xn; R22   Xi; R36/38   N; R50-53</t>
  </si>
  <si>
    <t>Acute Tox. 4*; Eye Irrit. 2; Skin Irrit. 2; Aquatic Acute 1; Aquatic Chronic 1</t>
  </si>
  <si>
    <t>H302; H319; H315; H410</t>
  </si>
  <si>
    <t>051-001-00-8</t>
  </si>
  <si>
    <t>antimony trichloride</t>
  </si>
  <si>
    <t>tricloruro di antimonio</t>
  </si>
  <si>
    <t>antimonio tricloruro</t>
  </si>
  <si>
    <t>233-047-2</t>
  </si>
  <si>
    <t>10025-91-9</t>
  </si>
  <si>
    <t>051-002-00-3</t>
  </si>
  <si>
    <t>antimony pentachloride</t>
  </si>
  <si>
    <t>pentacloruro di ammonio</t>
  </si>
  <si>
    <t>antimonio pentacloruro</t>
  </si>
  <si>
    <t>231-601-8</t>
  </si>
  <si>
    <t>7647-18-9</t>
  </si>
  <si>
    <t>051-004-00-4</t>
  </si>
  <si>
    <t>antimony trifluoride</t>
  </si>
  <si>
    <t>antimonio trifluoruro</t>
  </si>
  <si>
    <t>trifluoruro di antimonio; stibine, trifluoro; triflurostibine</t>
  </si>
  <si>
    <t>232-009-2</t>
  </si>
  <si>
    <t>7783-56-4</t>
  </si>
  <si>
    <t>T; R23/24/25   N; R51-53</t>
  </si>
  <si>
    <t>Acute Tox. 3*; Acute Tox. 3*; Acute Tox. 3*; Aquatic Chronic 2</t>
  </si>
  <si>
    <t>H331; H311; H301; H411</t>
  </si>
  <si>
    <t>028-009-00-5</t>
  </si>
  <si>
    <t>nickel sulfate</t>
  </si>
  <si>
    <t>solfato di nichel</t>
  </si>
  <si>
    <t>nichel solfato</t>
  </si>
  <si>
    <t>232-104-9</t>
  </si>
  <si>
    <t>7786-81-4</t>
  </si>
  <si>
    <t>Carc. Cat. 1; R49   Muta. Cat. 3; R68   Repr. Cat. 2; R61   T; R48/23   Xn; R20/22   Xi; R38   R42/43   N; R50-53</t>
  </si>
  <si>
    <t>Carc. 1A; Muta. 2; Repr. 1B; STOT RE 1; Acute Tox. 4*; Acute Tox. 4*; Skin Irrit. 2; Resp. Sens. 1; Skin Sens. 1; Aquatic Acute 1; Aquatic Chronic 1</t>
  </si>
  <si>
    <t>H350i; H341; H360D***; H372**; H332; H302; H315; H334; H317; H410</t>
  </si>
  <si>
    <t>033-003-00-0</t>
  </si>
  <si>
    <t>diarsenico triossido</t>
  </si>
  <si>
    <t>arsenico triossido</t>
  </si>
  <si>
    <t>215-481-4</t>
  </si>
  <si>
    <t>1327-53-3</t>
  </si>
  <si>
    <t>Carc. Cat. 1; R45   T+; R28   C; R34   N; R50-53</t>
  </si>
  <si>
    <t>Carc. 1A; Acute Tox. 2 *; Skin Corr. 1B; Aquatic Acute 1; Aquatic Chronic 1</t>
  </si>
  <si>
    <t>H350; H300; H314; H410</t>
  </si>
  <si>
    <t>034-002-00-8</t>
  </si>
  <si>
    <t>selenium compounds with the exception of cadmium sulphoselenide and those specified elsewhere in this Annex</t>
  </si>
  <si>
    <t>composti del selenio tranne il solfoseleniuro di cadmio e tutti quelli specificati altrove nell'elenco</t>
  </si>
  <si>
    <t>T; R23/25   R33   N; R50-53</t>
  </si>
  <si>
    <t>*; STOT RE 2, H373: C ≥ 0,1 %</t>
  </si>
  <si>
    <t>048-006-00-2</t>
  </si>
  <si>
    <t>cadmium fluoride</t>
  </si>
  <si>
    <t>cadmio fluoruro</t>
  </si>
  <si>
    <t>fluoruro di cadmio</t>
  </si>
  <si>
    <t>232-222-0</t>
  </si>
  <si>
    <t>7790-79-6</t>
  </si>
  <si>
    <t>Carc. Cat. 2; R45   Muta. Cat. 2; R46   Repr. Cat. 2; R60-61   T+; R26   T; R25-48/23/25   N; R50-53</t>
  </si>
  <si>
    <t>Carc. 1B; Muta. 1B; Repr. 1B; Acute Tox. 2 *; Acute Tox. 3*; STOT RE 1; Aquatic Acute 1; Aquatic Chronic 1</t>
  </si>
  <si>
    <t>H350; H340; H360FD; H330; H301; H372**; H410</t>
  </si>
  <si>
    <t>Carc. 1B, H350: C ≥ 0,01 %; * oral; STOT RE 1, H372:C ≥ 7 %; STOT RE 2:0,1 % ≤ C &lt; 7 %</t>
  </si>
  <si>
    <t>048-008-00-3</t>
  </si>
  <si>
    <t>cadmium chloride</t>
  </si>
  <si>
    <t>cloruro di cadmio</t>
  </si>
  <si>
    <t>cadmio cloruro</t>
  </si>
  <si>
    <t>233-296-7</t>
  </si>
  <si>
    <t>10108-64-2</t>
  </si>
  <si>
    <t>Carc. 1B, H350: C ≥ 0,01 %; * oral; STOT RE 1, H372:C ≥ 7 %; STOT RE 2, H373: 0,1 % ≤ C &lt; 7 %</t>
  </si>
  <si>
    <t>048-009-00-9</t>
  </si>
  <si>
    <t>cadmium sulphate</t>
  </si>
  <si>
    <t>solfato di cadmio</t>
  </si>
  <si>
    <t>cadmio solfato</t>
  </si>
  <si>
    <t>233-331-6</t>
  </si>
  <si>
    <t>10124-36-4</t>
  </si>
  <si>
    <t>080-002-00-6</t>
  </si>
  <si>
    <t>inorganic compounds of mercury with the exception of mercuric sulphide and those specified elsewhere in this Annex</t>
  </si>
  <si>
    <t>Composti inorganici del mercurio , escluso il solfuro di mercurio ( cinabro ) e quelli espressamente indicati in questo allegato</t>
  </si>
  <si>
    <t>T+; R26/27/28   R33   N; R50-53</t>
  </si>
  <si>
    <t>Acute Tox. 2 *; Acute Tox. 1; Acute Tox. 2 *; STOT RE 2*; Aquatic Acute 1; Aquatic Chronic 1</t>
  </si>
  <si>
    <t>H330; H310; H300; H373**; H410</t>
  </si>
  <si>
    <t>081-003-00-4</t>
  </si>
  <si>
    <t>solfato di tallio</t>
  </si>
  <si>
    <t>solfato di ditallio; ditallio solfato</t>
  </si>
  <si>
    <t>231-201-3</t>
  </si>
  <si>
    <t>7446-18-6</t>
  </si>
  <si>
    <t>T+; R28   T; R48/25   Xi; R38   N; R51-53</t>
  </si>
  <si>
    <t>Acute Tox. 2 *; STOT RE 1; Skin Irrit. 2; Aquatic Chronic 2</t>
  </si>
  <si>
    <t>H300; H372**; H315; H411</t>
  </si>
  <si>
    <t>082-001-00-6</t>
  </si>
  <si>
    <t>lead compounds with the exception of those specified elsewhere in this Annex</t>
  </si>
  <si>
    <t>Composti del piombo, esclusi quelli espressamente indicati in questo allegato</t>
  </si>
  <si>
    <t>R62: C ≥ 2,5 %; XR20/22: C ≥ 1 %; R33: C ≥ 0,5 %</t>
  </si>
  <si>
    <t>Repr. 2; H361; f:C ≥ 2,5 %; *; STOT RE 2, H373: C ≥ 0,5 %</t>
  </si>
  <si>
    <t>028-011-00-6</t>
  </si>
  <si>
    <t>nickel dichloride</t>
  </si>
  <si>
    <t>nichel dicloruro</t>
  </si>
  <si>
    <t>231-743-0</t>
  </si>
  <si>
    <t>7718-54-9</t>
  </si>
  <si>
    <t>Carc. Cat. 1; R49   Muta. Cat. 3; R68   Repr. Cat. 2; R61   T; R23/25-48/23   Xi; R38   R42/43   N; R50-53</t>
  </si>
  <si>
    <t>Carc. 1A; Muta. 2; Repr. 1B; Acute Tox. 3*; Acute Tox. 3*; STOT RE 1; Skin Irrit. 2; Resp. Sens. 1; Skin Sens. 1; Aquatic Acute 1; Aquatic Chronic 1</t>
  </si>
  <si>
    <t>H350i; H341; H360D***; H331; H301; H372**; H315; H334; H317; H410</t>
  </si>
  <si>
    <t>Acute Tox. 3*; Acute Tox. 3*; STOT RE 2; Aquatic Acute 1; Aquatic Chronic 1</t>
  </si>
  <si>
    <t>H331; H301; H373**; H410</t>
  </si>
  <si>
    <t>050-001-00-5</t>
  </si>
  <si>
    <t>tetracloruro di stagno</t>
  </si>
  <si>
    <t>stagno tetracloruro</t>
  </si>
  <si>
    <t>231-588-9</t>
  </si>
  <si>
    <t>7646-78-8</t>
  </si>
  <si>
    <t>C; R34   R52-53</t>
  </si>
  <si>
    <t>Skin Corr. 1B; Aquatic Chronic 3</t>
  </si>
  <si>
    <t>H314; H412</t>
  </si>
  <si>
    <t>Synonims</t>
  </si>
  <si>
    <t>Risk Phrases</t>
  </si>
  <si>
    <t>Concentration Limits by Risk Phrases</t>
  </si>
  <si>
    <t>Concentration Limits by  Hazard statement Code(s)</t>
  </si>
  <si>
    <t>R22; R50/53</t>
  </si>
  <si>
    <t>R61; R62; R20/22; R33; R50/53</t>
  </si>
  <si>
    <t>R52/53</t>
  </si>
  <si>
    <t>R50/53</t>
  </si>
  <si>
    <t>R51/53</t>
  </si>
  <si>
    <t>R34: C ≥ 10 %; Xi; R36/37/38: 5 %≤C&lt;10 %</t>
  </si>
  <si>
    <t>C ≥ 1 %: T, R48/23; 0,1 %≤C&lt;1 %: XR48/20; C ≥ 20 %: Xi, R38; C ≥ 0,01 %: R43; C ≥ 25 %: R50-53; 2,5 %≤C&lt;25 %: R51-53; 0,25 %≤C&lt;2,5 %: R52-53</t>
  </si>
  <si>
    <t>R49; R68; R61; R48/23; R20/22; R38; R42; R43; R48/20; R50/53; R51/53; R52/53</t>
  </si>
  <si>
    <t>C ≥ 1 %: STOT RE 1, H372; 0,1 % ≤ C &lt; 1 %: STOT RE 2, H373; C ≥ 20 %: Skin Irrit. 2, H315; C ≥ 0,01 %: Skin Sens. 1, H317; M=1</t>
  </si>
  <si>
    <t>R49; R68; R61; R23/25; R48/23; R38; R42; R43; R48/20; R50/53; R51/53; R52/53</t>
  </si>
  <si>
    <t>C ≥ 1 %: STOT RE. 1, H372; 0,1 % &lt; C &lt; 1 %: STOT RE. 2, H373; C ≥ 20 %: Skin Irrit. 2, H315; C ≥ 0,01 %: Skin Sens. 1, H317; M=1</t>
  </si>
  <si>
    <t>copper chloride</t>
  </si>
  <si>
    <t>copper (I) chloride</t>
  </si>
  <si>
    <t>R22; R36/38; R50/53</t>
  </si>
  <si>
    <t>diarsenic trioxide</t>
  </si>
  <si>
    <t>arsenic trioxide</t>
  </si>
  <si>
    <t>R45; R28; R34; R50/53</t>
  </si>
  <si>
    <t>R23/25; R33; R50/53</t>
  </si>
  <si>
    <t>Carc. Cat. 2; R45: C ≥ 0,01 %; T; R25: C ≥ 10 %; XR22: 0,1 %≤C&lt;10 %; T; R48/23/25: C ≥ 7 %; XR48/20/22: 0,1 %≤C&lt;7 %</t>
  </si>
  <si>
    <t>R45; R46; R60; R61; R26; R25; R48/23/25; R50/53; R22; R48/20/22</t>
  </si>
  <si>
    <t>chromyl dichloride</t>
  </si>
  <si>
    <t>chromic oxychloride</t>
  </si>
  <si>
    <t>R35: C ≥ 10 %; R34: 5 %≤C&lt;10 %; Xi; R36/37/38: 0,5 %≤C&lt;5 %; R43: C ≥ 0,5 %</t>
  </si>
  <si>
    <t>R8; R49; R46; R35; R43; R50/53; R34; R36/37/38</t>
  </si>
  <si>
    <t>T+; R26/27/28: C ≥ 2 %, T; R23/24/25: 0,5 %≤C&lt;2 %; XR20/21/22: 0,1 %≤C&lt;0,5 %; R33: C ≥ 0,1 %</t>
  </si>
  <si>
    <t>R26/27/28; R33; R50/53; R23/24/25; R20/21/22</t>
  </si>
  <si>
    <t>dithallium sulphate</t>
  </si>
  <si>
    <t>thallic sulphate</t>
  </si>
  <si>
    <t>R28; R48/25; R38; R51/53</t>
  </si>
  <si>
    <t>tin tetrachloride</t>
  </si>
  <si>
    <t>stannic chloride</t>
  </si>
  <si>
    <t>R34; R52/53; R36/37/38</t>
  </si>
  <si>
    <t>R34; R51/53; R36/37/38</t>
  </si>
  <si>
    <t>R23/24/25; R51/53</t>
  </si>
  <si>
    <t>000-000-00-Te</t>
  </si>
  <si>
    <t>0000-00-Te</t>
  </si>
  <si>
    <t>R51-53</t>
  </si>
  <si>
    <t>cloruro di rame</t>
  </si>
  <si>
    <t>tellurio</t>
  </si>
  <si>
    <t>tellurium</t>
  </si>
  <si>
    <t>Concentrazione (%)</t>
  </si>
  <si>
    <t>H300(2); H372; H315; H411</t>
  </si>
  <si>
    <r>
      <rPr>
        <b/>
        <sz val="10"/>
        <rFont val="Symbol"/>
        <family val="1"/>
        <charset val="2"/>
      </rPr>
      <t>S</t>
    </r>
    <r>
      <rPr>
        <b/>
        <sz val="10"/>
        <rFont val="Times New Roman"/>
        <family val="1"/>
      </rPr>
      <t>H314(1A)</t>
    </r>
  </si>
  <si>
    <r>
      <rPr>
        <b/>
        <sz val="10"/>
        <rFont val="Symbol"/>
        <family val="1"/>
        <charset val="2"/>
      </rPr>
      <t>S</t>
    </r>
    <r>
      <rPr>
        <b/>
        <sz val="10"/>
        <rFont val="Times New Roman"/>
        <family val="1"/>
      </rPr>
      <t>H318</t>
    </r>
  </si>
  <si>
    <r>
      <rPr>
        <b/>
        <sz val="10"/>
        <rFont val="Symbol"/>
        <family val="1"/>
        <charset val="2"/>
      </rPr>
      <t>S</t>
    </r>
    <r>
      <rPr>
        <b/>
        <sz val="10"/>
        <rFont val="Times New Roman"/>
        <family val="1"/>
      </rPr>
      <t>H315+H319</t>
    </r>
  </si>
  <si>
    <r>
      <rPr>
        <b/>
        <sz val="10"/>
        <rFont val="Symbol"/>
        <family val="1"/>
        <charset val="2"/>
      </rPr>
      <t>S</t>
    </r>
    <r>
      <rPr>
        <b/>
        <sz val="10"/>
        <rFont val="Times New Roman"/>
        <family val="1"/>
      </rPr>
      <t>H304</t>
    </r>
  </si>
  <si>
    <r>
      <t xml:space="preserve">HP4 </t>
    </r>
    <r>
      <rPr>
        <b/>
        <sz val="10"/>
        <color rgb="FFFF0000"/>
        <rFont val="Times New Roman"/>
        <family val="1"/>
      </rPr>
      <t>(VS=1%)</t>
    </r>
  </si>
  <si>
    <t>HP5</t>
  </si>
  <si>
    <t>SSH370</t>
  </si>
  <si>
    <t>SSH371</t>
  </si>
  <si>
    <t>SSH335</t>
  </si>
  <si>
    <t>SSH372</t>
  </si>
  <si>
    <t>SSH373</t>
  </si>
  <si>
    <r>
      <rPr>
        <b/>
        <sz val="10"/>
        <rFont val="Symbol"/>
        <family val="1"/>
        <charset val="2"/>
      </rPr>
      <t>S</t>
    </r>
    <r>
      <rPr>
        <b/>
        <sz val="10"/>
        <rFont val="Times New Roman"/>
        <family val="1"/>
      </rPr>
      <t>H300(1)</t>
    </r>
  </si>
  <si>
    <r>
      <rPr>
        <b/>
        <sz val="10"/>
        <rFont val="Symbol"/>
        <family val="1"/>
        <charset val="2"/>
      </rPr>
      <t>S</t>
    </r>
    <r>
      <rPr>
        <b/>
        <sz val="10"/>
        <rFont val="Times New Roman"/>
        <family val="1"/>
      </rPr>
      <t>H300(2)</t>
    </r>
  </si>
  <si>
    <r>
      <rPr>
        <b/>
        <sz val="10"/>
        <rFont val="Symbol"/>
        <family val="1"/>
        <charset val="2"/>
      </rPr>
      <t>S</t>
    </r>
    <r>
      <rPr>
        <b/>
        <sz val="10"/>
        <rFont val="Times New Roman"/>
        <family val="1"/>
      </rPr>
      <t>H301</t>
    </r>
  </si>
  <si>
    <r>
      <rPr>
        <b/>
        <sz val="10"/>
        <rFont val="Symbol"/>
        <family val="1"/>
        <charset val="2"/>
      </rPr>
      <t>S</t>
    </r>
    <r>
      <rPr>
        <b/>
        <sz val="10"/>
        <rFont val="Times New Roman"/>
        <family val="1"/>
      </rPr>
      <t>H302</t>
    </r>
  </si>
  <si>
    <r>
      <rPr>
        <b/>
        <sz val="10"/>
        <rFont val="Symbol"/>
        <family val="1"/>
        <charset val="2"/>
      </rPr>
      <t>S</t>
    </r>
    <r>
      <rPr>
        <b/>
        <sz val="10"/>
        <rFont val="Times New Roman"/>
        <family val="1"/>
      </rPr>
      <t>H311</t>
    </r>
  </si>
  <si>
    <r>
      <rPr>
        <b/>
        <sz val="10"/>
        <rFont val="Symbol"/>
        <family val="1"/>
        <charset val="2"/>
      </rPr>
      <t>S</t>
    </r>
    <r>
      <rPr>
        <b/>
        <sz val="10"/>
        <rFont val="Times New Roman"/>
        <family val="1"/>
      </rPr>
      <t>H312</t>
    </r>
  </si>
  <si>
    <r>
      <rPr>
        <b/>
        <sz val="10"/>
        <rFont val="Symbol"/>
        <family val="1"/>
        <charset val="2"/>
      </rPr>
      <t>S</t>
    </r>
    <r>
      <rPr>
        <b/>
        <sz val="10"/>
        <rFont val="Times New Roman"/>
        <family val="1"/>
      </rPr>
      <t>H330(1)</t>
    </r>
  </si>
  <si>
    <r>
      <rPr>
        <b/>
        <sz val="10"/>
        <rFont val="Symbol"/>
        <family val="1"/>
        <charset val="2"/>
      </rPr>
      <t>S</t>
    </r>
    <r>
      <rPr>
        <b/>
        <sz val="10"/>
        <rFont val="Times New Roman"/>
        <family val="1"/>
      </rPr>
      <t>H330(2)</t>
    </r>
  </si>
  <si>
    <r>
      <rPr>
        <b/>
        <sz val="10"/>
        <rFont val="Symbol"/>
        <family val="1"/>
        <charset val="2"/>
      </rPr>
      <t>S</t>
    </r>
    <r>
      <rPr>
        <b/>
        <sz val="10"/>
        <rFont val="Times New Roman"/>
        <family val="1"/>
      </rPr>
      <t>H331</t>
    </r>
  </si>
  <si>
    <r>
      <rPr>
        <b/>
        <sz val="10"/>
        <rFont val="Symbol"/>
        <family val="1"/>
        <charset val="2"/>
      </rPr>
      <t>S</t>
    </r>
    <r>
      <rPr>
        <b/>
        <sz val="10"/>
        <rFont val="Times New Roman"/>
        <family val="1"/>
      </rPr>
      <t>H332</t>
    </r>
  </si>
  <si>
    <r>
      <t xml:space="preserve">HP6 </t>
    </r>
    <r>
      <rPr>
        <b/>
        <sz val="10"/>
        <color rgb="FFFF0000"/>
        <rFont val="Times New Roman"/>
        <family val="1"/>
      </rPr>
      <t>(H300, H310, H330, H301, H311, H331: VS=0,1%) (H302, H312, H332: VS=1%)</t>
    </r>
  </si>
  <si>
    <t>SSH350(1A)</t>
  </si>
  <si>
    <t>SSH350(1B)</t>
  </si>
  <si>
    <t>SSH351</t>
  </si>
  <si>
    <t>HP7</t>
  </si>
  <si>
    <t>SSH350i(1A)</t>
  </si>
  <si>
    <t>SSH350i(1B)</t>
  </si>
  <si>
    <r>
      <t xml:space="preserve">HP8 </t>
    </r>
    <r>
      <rPr>
        <b/>
        <sz val="10"/>
        <color rgb="FFFF0000"/>
        <rFont val="Times New Roman"/>
        <family val="1"/>
      </rPr>
      <t>(VS=1%)</t>
    </r>
  </si>
  <si>
    <r>
      <rPr>
        <b/>
        <sz val="10"/>
        <rFont val="Symbol"/>
        <family val="1"/>
        <charset val="2"/>
      </rPr>
      <t>S</t>
    </r>
    <r>
      <rPr>
        <b/>
        <sz val="10"/>
        <rFont val="Times New Roman"/>
        <family val="1"/>
      </rPr>
      <t>H314(1B)</t>
    </r>
  </si>
  <si>
    <r>
      <rPr>
        <b/>
        <sz val="10"/>
        <rFont val="Symbol"/>
        <family val="1"/>
        <charset val="2"/>
      </rPr>
      <t>S</t>
    </r>
    <r>
      <rPr>
        <b/>
        <sz val="10"/>
        <rFont val="Times New Roman"/>
        <family val="1"/>
      </rPr>
      <t>H314(1C)</t>
    </r>
  </si>
  <si>
    <t>HP10</t>
  </si>
  <si>
    <t>SSH360</t>
  </si>
  <si>
    <t>SSH361</t>
  </si>
  <si>
    <t>HP11</t>
  </si>
  <si>
    <t>SSH340</t>
  </si>
  <si>
    <t>SSH341</t>
  </si>
  <si>
    <t>HP13</t>
  </si>
  <si>
    <t>SSH317</t>
  </si>
  <si>
    <t>SSH334</t>
  </si>
  <si>
    <t>HP1</t>
  </si>
  <si>
    <r>
      <rPr>
        <b/>
        <sz val="10"/>
        <rFont val="Symbol"/>
        <family val="1"/>
        <charset val="2"/>
      </rPr>
      <t>S</t>
    </r>
    <r>
      <rPr>
        <b/>
        <sz val="10"/>
        <rFont val="Times New Roman"/>
        <family val="1"/>
      </rPr>
      <t>H200</t>
    </r>
  </si>
  <si>
    <r>
      <rPr>
        <b/>
        <sz val="10"/>
        <rFont val="Symbol"/>
        <family val="1"/>
        <charset val="2"/>
      </rPr>
      <t>S</t>
    </r>
    <r>
      <rPr>
        <b/>
        <sz val="10"/>
        <rFont val="Times New Roman"/>
        <family val="1"/>
      </rPr>
      <t>H201</t>
    </r>
  </si>
  <si>
    <r>
      <rPr>
        <b/>
        <sz val="10"/>
        <rFont val="Symbol"/>
        <family val="1"/>
        <charset val="2"/>
      </rPr>
      <t>S</t>
    </r>
    <r>
      <rPr>
        <b/>
        <sz val="10"/>
        <rFont val="Times New Roman"/>
        <family val="1"/>
      </rPr>
      <t>H202</t>
    </r>
  </si>
  <si>
    <r>
      <rPr>
        <b/>
        <sz val="10"/>
        <color rgb="FFFF0000"/>
        <rFont val="Symbol"/>
        <family val="1"/>
        <charset val="2"/>
      </rPr>
      <t>S</t>
    </r>
    <r>
      <rPr>
        <b/>
        <sz val="10"/>
        <color rgb="FFFF0000"/>
        <rFont val="Times New Roman"/>
        <family val="1"/>
      </rPr>
      <t>1%≤VL&lt;5%</t>
    </r>
  </si>
  <si>
    <r>
      <rPr>
        <b/>
        <sz val="10"/>
        <color rgb="FFFF0000"/>
        <rFont val="Symbol"/>
        <family val="1"/>
        <charset val="2"/>
      </rPr>
      <t>S</t>
    </r>
    <r>
      <rPr>
        <b/>
        <sz val="10"/>
        <color rgb="FFFF0000"/>
        <rFont val="Times New Roman"/>
        <family val="1"/>
      </rPr>
      <t>VL</t>
    </r>
    <r>
      <rPr>
        <b/>
        <sz val="10"/>
        <color rgb="FFFF0000"/>
        <rFont val="Calibri"/>
        <family val="2"/>
      </rPr>
      <t>≥</t>
    </r>
    <r>
      <rPr>
        <b/>
        <sz val="10"/>
        <color rgb="FFFF0000"/>
        <rFont val="Times New Roman"/>
        <family val="1"/>
      </rPr>
      <t>10%</t>
    </r>
  </si>
  <si>
    <r>
      <rPr>
        <b/>
        <sz val="10"/>
        <color rgb="FFFF0000"/>
        <rFont val="Symbol"/>
        <family val="1"/>
        <charset val="2"/>
      </rPr>
      <t>S</t>
    </r>
    <r>
      <rPr>
        <b/>
        <sz val="10"/>
        <color rgb="FFFF0000"/>
        <rFont val="Times New Roman"/>
        <family val="1"/>
      </rPr>
      <t>VL≥20%</t>
    </r>
  </si>
  <si>
    <r>
      <rPr>
        <b/>
        <sz val="10"/>
        <color rgb="FFFF0000"/>
        <rFont val="Symbol"/>
        <family val="1"/>
        <charset val="2"/>
      </rPr>
      <t>S</t>
    </r>
    <r>
      <rPr>
        <b/>
        <sz val="10"/>
        <color rgb="FFFF0000"/>
        <rFont val="Times New Roman"/>
        <family val="1"/>
      </rPr>
      <t>VL≥1%</t>
    </r>
  </si>
  <si>
    <t>SSVL≥1%</t>
  </si>
  <si>
    <t>SSVL≥10%</t>
  </si>
  <si>
    <t>SSVL≥20%</t>
  </si>
  <si>
    <r>
      <rPr>
        <b/>
        <sz val="10"/>
        <color rgb="FFFF0000"/>
        <rFont val="Symbol"/>
        <family val="1"/>
        <charset val="2"/>
      </rPr>
      <t>S</t>
    </r>
    <r>
      <rPr>
        <b/>
        <sz val="10"/>
        <color rgb="FFFF0000"/>
        <rFont val="Times New Roman"/>
        <family val="1"/>
      </rPr>
      <t>VL≥0,1%</t>
    </r>
  </si>
  <si>
    <r>
      <rPr>
        <b/>
        <sz val="10"/>
        <color rgb="FFFF0000"/>
        <rFont val="Symbol"/>
        <family val="1"/>
        <charset val="2"/>
      </rPr>
      <t>S</t>
    </r>
    <r>
      <rPr>
        <b/>
        <sz val="10"/>
        <color rgb="FFFF0000"/>
        <rFont val="Times New Roman"/>
        <family val="1"/>
      </rPr>
      <t>VL≥0,25%</t>
    </r>
  </si>
  <si>
    <r>
      <rPr>
        <b/>
        <sz val="10"/>
        <color rgb="FFFF0000"/>
        <rFont val="Symbol"/>
        <family val="1"/>
        <charset val="2"/>
      </rPr>
      <t>S</t>
    </r>
    <r>
      <rPr>
        <b/>
        <sz val="10"/>
        <color rgb="FFFF0000"/>
        <rFont val="Times New Roman"/>
        <family val="1"/>
      </rPr>
      <t>VL≥5%</t>
    </r>
  </si>
  <si>
    <r>
      <rPr>
        <b/>
        <sz val="10"/>
        <color rgb="FFFF0000"/>
        <rFont val="Symbol"/>
        <family val="1"/>
        <charset val="2"/>
      </rPr>
      <t>S</t>
    </r>
    <r>
      <rPr>
        <b/>
        <sz val="10"/>
        <color rgb="FFFF0000"/>
        <rFont val="Times New Roman"/>
        <family val="1"/>
      </rPr>
      <t>VL≥25%</t>
    </r>
  </si>
  <si>
    <r>
      <rPr>
        <b/>
        <sz val="10"/>
        <color rgb="FFFF0000"/>
        <rFont val="Symbol"/>
        <family val="1"/>
        <charset val="2"/>
      </rPr>
      <t>S</t>
    </r>
    <r>
      <rPr>
        <b/>
        <sz val="10"/>
        <color rgb="FFFF0000"/>
        <rFont val="Times New Roman"/>
        <family val="1"/>
      </rPr>
      <t>VL≥2,5%</t>
    </r>
  </si>
  <si>
    <r>
      <rPr>
        <b/>
        <sz val="10"/>
        <color rgb="FFFF0000"/>
        <rFont val="Symbol"/>
        <family val="1"/>
        <charset val="2"/>
      </rPr>
      <t>S</t>
    </r>
    <r>
      <rPr>
        <b/>
        <sz val="10"/>
        <color rgb="FFFF0000"/>
        <rFont val="Times New Roman"/>
        <family val="1"/>
      </rPr>
      <t>VL≥15%</t>
    </r>
  </si>
  <si>
    <r>
      <rPr>
        <b/>
        <sz val="10"/>
        <color rgb="FFFF0000"/>
        <rFont val="Symbol"/>
        <family val="1"/>
        <charset val="2"/>
      </rPr>
      <t>S</t>
    </r>
    <r>
      <rPr>
        <b/>
        <sz val="10"/>
        <color rgb="FFFF0000"/>
        <rFont val="Times New Roman"/>
        <family val="1"/>
      </rPr>
      <t>VL≥55%</t>
    </r>
  </si>
  <si>
    <r>
      <rPr>
        <b/>
        <sz val="10"/>
        <color rgb="FFFF0000"/>
        <rFont val="Symbol"/>
        <family val="1"/>
        <charset val="2"/>
      </rPr>
      <t>S</t>
    </r>
    <r>
      <rPr>
        <b/>
        <sz val="10"/>
        <color rgb="FFFF0000"/>
        <rFont val="Times New Roman"/>
        <family val="1"/>
      </rPr>
      <t>VL≥0,5%</t>
    </r>
  </si>
  <si>
    <r>
      <rPr>
        <b/>
        <sz val="10"/>
        <color rgb="FFFF0000"/>
        <rFont val="Symbol"/>
        <family val="1"/>
        <charset val="2"/>
      </rPr>
      <t>S</t>
    </r>
    <r>
      <rPr>
        <b/>
        <sz val="10"/>
        <color rgb="FFFF0000"/>
        <rFont val="Times New Roman"/>
        <family val="1"/>
      </rPr>
      <t>VL≥3,5%</t>
    </r>
  </si>
  <si>
    <r>
      <rPr>
        <b/>
        <sz val="10"/>
        <color rgb="FFFF0000"/>
        <rFont val="Symbol"/>
        <family val="1"/>
        <charset val="2"/>
      </rPr>
      <t>S</t>
    </r>
    <r>
      <rPr>
        <b/>
        <sz val="10"/>
        <color rgb="FFFF0000"/>
        <rFont val="Times New Roman"/>
        <family val="1"/>
      </rPr>
      <t>VL≥22,5%</t>
    </r>
  </si>
  <si>
    <t>SSVL≥0,1%</t>
  </si>
  <si>
    <t>SSVL≥0,3%</t>
  </si>
  <si>
    <t>SSVL≥3%</t>
  </si>
  <si>
    <t>SSVL≥1,0%</t>
  </si>
  <si>
    <r>
      <rPr>
        <b/>
        <sz val="10"/>
        <color rgb="FF00B050"/>
        <rFont val="Symbol"/>
        <family val="1"/>
        <charset val="2"/>
      </rPr>
      <t>S</t>
    </r>
    <r>
      <rPr>
        <b/>
        <sz val="10"/>
        <color rgb="FF00B050"/>
        <rFont val="Times New Roman"/>
        <family val="1"/>
      </rPr>
      <t>VI≥0,1%</t>
    </r>
  </si>
  <si>
    <r>
      <rPr>
        <b/>
        <sz val="10"/>
        <rFont val="Symbol"/>
        <family val="1"/>
        <charset val="2"/>
      </rPr>
      <t>S</t>
    </r>
    <r>
      <rPr>
        <b/>
        <sz val="10"/>
        <rFont val="Times New Roman"/>
        <family val="1"/>
      </rPr>
      <t>H203</t>
    </r>
  </si>
  <si>
    <r>
      <rPr>
        <b/>
        <sz val="10"/>
        <rFont val="Symbol"/>
        <family val="1"/>
        <charset val="2"/>
      </rPr>
      <t>S</t>
    </r>
    <r>
      <rPr>
        <b/>
        <sz val="10"/>
        <rFont val="Times New Roman"/>
        <family val="1"/>
      </rPr>
      <t>H204</t>
    </r>
  </si>
  <si>
    <r>
      <rPr>
        <b/>
        <sz val="10"/>
        <rFont val="Symbol"/>
        <family val="1"/>
        <charset val="2"/>
      </rPr>
      <t>S</t>
    </r>
    <r>
      <rPr>
        <b/>
        <sz val="10"/>
        <rFont val="Times New Roman"/>
        <family val="1"/>
      </rPr>
      <t>H240</t>
    </r>
  </si>
  <si>
    <r>
      <rPr>
        <b/>
        <sz val="10"/>
        <rFont val="Symbol"/>
        <family val="1"/>
        <charset val="2"/>
      </rPr>
      <t>S</t>
    </r>
    <r>
      <rPr>
        <b/>
        <sz val="10"/>
        <rFont val="Times New Roman"/>
        <family val="1"/>
      </rPr>
      <t>H241</t>
    </r>
  </si>
  <si>
    <t>HP2</t>
  </si>
  <si>
    <r>
      <rPr>
        <b/>
        <sz val="10"/>
        <rFont val="Symbol"/>
        <family val="1"/>
        <charset val="2"/>
      </rPr>
      <t>S</t>
    </r>
    <r>
      <rPr>
        <b/>
        <sz val="10"/>
        <rFont val="Times New Roman"/>
        <family val="1"/>
      </rPr>
      <t>H270</t>
    </r>
  </si>
  <si>
    <r>
      <rPr>
        <b/>
        <sz val="10"/>
        <rFont val="Symbol"/>
        <family val="1"/>
        <charset val="2"/>
      </rPr>
      <t>S</t>
    </r>
    <r>
      <rPr>
        <b/>
        <sz val="10"/>
        <rFont val="Times New Roman"/>
        <family val="1"/>
      </rPr>
      <t>H271</t>
    </r>
  </si>
  <si>
    <r>
      <rPr>
        <b/>
        <sz val="10"/>
        <rFont val="Symbol"/>
        <family val="1"/>
        <charset val="2"/>
      </rPr>
      <t>S</t>
    </r>
    <r>
      <rPr>
        <b/>
        <sz val="10"/>
        <rFont val="Times New Roman"/>
        <family val="1"/>
      </rPr>
      <t>H272</t>
    </r>
  </si>
  <si>
    <t>SVI≥0,1%</t>
  </si>
  <si>
    <t>H271; H350i(1B); H340; H410</t>
  </si>
  <si>
    <r>
      <rPr>
        <b/>
        <sz val="10"/>
        <rFont val="Symbol"/>
        <family val="1"/>
        <charset val="2"/>
      </rPr>
      <t>S</t>
    </r>
    <r>
      <rPr>
        <b/>
        <sz val="10"/>
        <rFont val="Times New Roman"/>
        <family val="1"/>
      </rPr>
      <t>H228</t>
    </r>
  </si>
  <si>
    <r>
      <rPr>
        <b/>
        <sz val="10"/>
        <rFont val="Symbol"/>
        <family val="1"/>
        <charset val="2"/>
      </rPr>
      <t>S</t>
    </r>
    <r>
      <rPr>
        <b/>
        <sz val="10"/>
        <rFont val="Times New Roman"/>
        <family val="1"/>
      </rPr>
      <t>H242</t>
    </r>
  </si>
  <si>
    <r>
      <rPr>
        <b/>
        <sz val="10"/>
        <rFont val="Symbol"/>
        <family val="1"/>
        <charset val="2"/>
      </rPr>
      <t>S</t>
    </r>
    <r>
      <rPr>
        <b/>
        <sz val="10"/>
        <rFont val="Times New Roman"/>
        <family val="1"/>
      </rPr>
      <t>H250</t>
    </r>
  </si>
  <si>
    <t>HP3</t>
  </si>
  <si>
    <t>HP12</t>
  </si>
  <si>
    <t>HP15</t>
  </si>
  <si>
    <t>LSiR50-53</t>
  </si>
  <si>
    <t>LSiR51-53</t>
  </si>
  <si>
    <t>LSiR52-53</t>
  </si>
  <si>
    <t>LSiR50</t>
  </si>
  <si>
    <t>LSiR52</t>
  </si>
  <si>
    <t>LSiR53</t>
  </si>
  <si>
    <t>Limite specifico di concentrazione inferiore</t>
  </si>
  <si>
    <r>
      <t>R50/53:</t>
    </r>
    <r>
      <rPr>
        <b/>
        <sz val="10"/>
        <color rgb="FFFF0000"/>
        <rFont val="Times New Roman"/>
        <family val="1"/>
      </rPr>
      <t>25.00</t>
    </r>
    <r>
      <rPr>
        <sz val="10"/>
        <rFont val="Times New Roman"/>
        <family val="1"/>
      </rPr>
      <t>≤C≤100.00; R51/53:</t>
    </r>
    <r>
      <rPr>
        <b/>
        <sz val="10"/>
        <color rgb="FFFF0000"/>
        <rFont val="Times New Roman"/>
        <family val="1"/>
      </rPr>
      <t>2.50</t>
    </r>
    <r>
      <rPr>
        <sz val="10"/>
        <rFont val="Times New Roman"/>
        <family val="1"/>
      </rPr>
      <t>≤C&lt;25.00; R52/53:</t>
    </r>
    <r>
      <rPr>
        <b/>
        <sz val="10"/>
        <color rgb="FFFF0000"/>
        <rFont val="Times New Roman"/>
        <family val="1"/>
      </rPr>
      <t>0.25</t>
    </r>
    <r>
      <rPr>
        <sz val="10"/>
        <rFont val="Times New Roman"/>
        <family val="1"/>
      </rPr>
      <t>≤C&lt;2.50</t>
    </r>
  </si>
  <si>
    <t>Limite generico</t>
  </si>
  <si>
    <t>SSVL≥0,25%</t>
  </si>
  <si>
    <t>SSVL≥2,5%</t>
  </si>
  <si>
    <t>SSVL≥25%</t>
  </si>
  <si>
    <t>SSVL≥LSi</t>
  </si>
  <si>
    <t>LSi</t>
  </si>
  <si>
    <r>
      <t>I</t>
    </r>
    <r>
      <rPr>
        <b/>
        <sz val="10"/>
        <rFont val="Symbol"/>
        <family val="1"/>
        <charset val="2"/>
      </rPr>
      <t>S</t>
    </r>
  </si>
  <si>
    <t>R50-53</t>
  </si>
  <si>
    <r>
      <t>II</t>
    </r>
    <r>
      <rPr>
        <b/>
        <sz val="10"/>
        <rFont val="Symbol"/>
        <family val="1"/>
        <charset val="2"/>
      </rPr>
      <t>S</t>
    </r>
  </si>
  <si>
    <t>SVL≥1%</t>
  </si>
  <si>
    <r>
      <t>III</t>
    </r>
    <r>
      <rPr>
        <b/>
        <sz val="10"/>
        <rFont val="Symbol"/>
        <family val="1"/>
        <charset val="2"/>
      </rPr>
      <t>S</t>
    </r>
  </si>
  <si>
    <r>
      <t>IV</t>
    </r>
    <r>
      <rPr>
        <b/>
        <sz val="10"/>
        <rFont val="Symbol"/>
        <family val="1"/>
        <charset val="2"/>
      </rPr>
      <t>S</t>
    </r>
  </si>
  <si>
    <t>R50</t>
  </si>
  <si>
    <r>
      <t>VI</t>
    </r>
    <r>
      <rPr>
        <b/>
        <sz val="10"/>
        <rFont val="Symbol"/>
        <family val="1"/>
        <charset val="2"/>
      </rPr>
      <t>S</t>
    </r>
  </si>
  <si>
    <t>R52</t>
  </si>
  <si>
    <r>
      <t>VII</t>
    </r>
    <r>
      <rPr>
        <b/>
        <sz val="10"/>
        <rFont val="Symbol"/>
        <family val="1"/>
        <charset val="2"/>
      </rPr>
      <t>S</t>
    </r>
  </si>
  <si>
    <r>
      <t>VIII</t>
    </r>
    <r>
      <rPr>
        <b/>
        <sz val="10"/>
        <rFont val="Symbol"/>
        <family val="1"/>
        <charset val="2"/>
      </rPr>
      <t>S</t>
    </r>
  </si>
  <si>
    <t>Concentrazione metallo (ppm)</t>
  </si>
  <si>
    <t>Concentrazione sale (ppm)</t>
  </si>
  <si>
    <r>
      <rPr>
        <b/>
        <sz val="10"/>
        <rFont val="Symbol"/>
        <family val="1"/>
        <charset val="2"/>
      </rPr>
      <t>S</t>
    </r>
    <r>
      <rPr>
        <b/>
        <sz val="10"/>
        <rFont val="Times New Roman"/>
        <family val="1"/>
      </rPr>
      <t>H310(1)</t>
    </r>
  </si>
  <si>
    <r>
      <rPr>
        <b/>
        <sz val="10"/>
        <rFont val="Symbol"/>
        <family val="1"/>
        <charset val="2"/>
      </rPr>
      <t>S</t>
    </r>
    <r>
      <rPr>
        <b/>
        <sz val="10"/>
        <rFont val="Times New Roman"/>
        <family val="1"/>
      </rPr>
      <t>H310(2)</t>
    </r>
  </si>
  <si>
    <t>pentacloruro di antimonio</t>
  </si>
  <si>
    <t>H350(1A); H300(2); H314(1B); H410</t>
  </si>
  <si>
    <t>H314(1B); H411</t>
  </si>
  <si>
    <t>H331; H301; H373; H413</t>
  </si>
  <si>
    <t>H314(1B); H412</t>
  </si>
  <si>
    <t>H314(1B);  H411</t>
  </si>
  <si>
    <r>
      <rPr>
        <b/>
        <sz val="10"/>
        <rFont val="Symbol"/>
        <family val="1"/>
        <charset val="2"/>
      </rPr>
      <t>S</t>
    </r>
    <r>
      <rPr>
        <b/>
        <sz val="10"/>
        <rFont val="Times New Roman"/>
        <family val="1"/>
      </rPr>
      <t>H220+H221</t>
    </r>
  </si>
  <si>
    <r>
      <rPr>
        <b/>
        <sz val="10"/>
        <rFont val="Symbol"/>
        <family val="1"/>
        <charset val="2"/>
      </rPr>
      <t>S</t>
    </r>
    <r>
      <rPr>
        <b/>
        <sz val="10"/>
        <rFont val="Times New Roman"/>
        <family val="1"/>
      </rPr>
      <t>H222+H223</t>
    </r>
  </si>
  <si>
    <r>
      <rPr>
        <b/>
        <sz val="10"/>
        <rFont val="Symbol"/>
        <family val="1"/>
        <charset val="2"/>
      </rPr>
      <t>S</t>
    </r>
    <r>
      <rPr>
        <b/>
        <sz val="10"/>
        <rFont val="Times New Roman"/>
        <family val="1"/>
      </rPr>
      <t>H224+H225+H226</t>
    </r>
  </si>
  <si>
    <r>
      <rPr>
        <b/>
        <sz val="10"/>
        <rFont val="Symbol"/>
        <family val="1"/>
        <charset val="2"/>
      </rPr>
      <t>S</t>
    </r>
    <r>
      <rPr>
        <b/>
        <sz val="10"/>
        <rFont val="Times New Roman"/>
        <family val="1"/>
      </rPr>
      <t>H251+H252</t>
    </r>
  </si>
  <si>
    <r>
      <rPr>
        <b/>
        <sz val="10"/>
        <rFont val="Symbol"/>
        <family val="1"/>
        <charset val="2"/>
      </rPr>
      <t>S</t>
    </r>
    <r>
      <rPr>
        <b/>
        <sz val="10"/>
        <rFont val="Times New Roman"/>
        <family val="1"/>
      </rPr>
      <t>H260+H261</t>
    </r>
  </si>
  <si>
    <t>SSEUH029</t>
  </si>
  <si>
    <t>SSEUH031</t>
  </si>
  <si>
    <t>SSEUH032</t>
  </si>
  <si>
    <r>
      <rPr>
        <b/>
        <sz val="10"/>
        <rFont val="Symbol"/>
        <family val="1"/>
        <charset val="2"/>
      </rPr>
      <t>S</t>
    </r>
    <r>
      <rPr>
        <b/>
        <sz val="10"/>
        <rFont val="Times New Roman"/>
        <family val="1"/>
      </rPr>
      <t>H205+EUH001+EUH019+EUH044</t>
    </r>
  </si>
  <si>
    <t>Metallo</t>
  </si>
  <si>
    <t>Peso atomico (metallo)</t>
  </si>
  <si>
    <t>Formula bruta</t>
  </si>
  <si>
    <t>Peso molecolare (sale)</t>
  </si>
  <si>
    <t>Sb</t>
  </si>
  <si>
    <t>As</t>
  </si>
  <si>
    <t>Cd</t>
  </si>
  <si>
    <t>CdF2</t>
  </si>
  <si>
    <t>Cr</t>
  </si>
  <si>
    <t>Cl2CrO2</t>
  </si>
  <si>
    <t>Cu</t>
  </si>
  <si>
    <t>Pb</t>
  </si>
  <si>
    <t>Hg</t>
  </si>
  <si>
    <t>Ni</t>
  </si>
  <si>
    <t>Se</t>
  </si>
  <si>
    <t>Te</t>
  </si>
  <si>
    <t>Tl</t>
  </si>
  <si>
    <t>O4STl2</t>
  </si>
  <si>
    <t>Sn</t>
  </si>
  <si>
    <t>As2O3</t>
  </si>
  <si>
    <t>CdCl2</t>
  </si>
  <si>
    <t>CdO4S</t>
  </si>
  <si>
    <t>CuO4S</t>
  </si>
  <si>
    <t>ClCu</t>
  </si>
  <si>
    <t>NiO4S</t>
  </si>
  <si>
    <t>Cl2Ni</t>
  </si>
  <si>
    <t>F3Sb</t>
  </si>
  <si>
    <t>Cl3Sb</t>
  </si>
  <si>
    <t>Cl5Sb</t>
  </si>
  <si>
    <t>Cl4Sn</t>
  </si>
  <si>
    <t>H340; H360FD(1B); H330(2); H301; H410; H350(1B)</t>
  </si>
  <si>
    <t>H340; H360FD(1B); H330(2); H301; H350(1B)</t>
  </si>
  <si>
    <t>H330(2); H310(1); H300(2); H410; H373</t>
  </si>
  <si>
    <t>H350i(1A); H341; H360D(1B); H332; H302; H334; H410; H373; H317</t>
  </si>
  <si>
    <t>H350i(1A); H341; H360D(1B); H331; H301; H334; H410; H373; H317</t>
  </si>
  <si>
    <t>H360Df(1A); H332; H302; H410; H373</t>
  </si>
  <si>
    <t>N</t>
  </si>
  <si>
    <r>
      <t>V</t>
    </r>
    <r>
      <rPr>
        <b/>
        <sz val="10"/>
        <rFont val="Symbol"/>
        <family val="1"/>
        <charset val="2"/>
      </rPr>
      <t>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</si>
</sst>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00"/>
    <numFmt numFmtId="166" formatCode="[$-410]General"/>
    <numFmt numFmtId="167" formatCode="0.000000000"/>
    <numFmt numFmtId="168" formatCode="0.0000"/>
    <numFmt numFmtId="169" formatCode="0.000"/>
    <numFmt numFmtId="170" formatCode="0.00000000"/>
  </numFmts>
  <fonts count="13" x14ac:knownFonts="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Symbol"/>
      <family val="1"/>
      <charset val="2"/>
    </font>
    <font>
      <b/>
      <sz val="10"/>
      <color rgb="FF0070C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Symbol"/>
      <family val="1"/>
      <charset val="2"/>
    </font>
    <font>
      <b/>
      <sz val="10"/>
      <color rgb="FF00B050"/>
      <name val="Times New Roman"/>
      <family val="1"/>
    </font>
    <font>
      <b/>
      <sz val="10"/>
      <color rgb="FF00B050"/>
      <name val="Symbol"/>
      <family val="1"/>
      <charset val="2"/>
    </font>
    <font>
      <b/>
      <sz val="10"/>
      <color rgb="FFFF0000"/>
      <name val="Calibri"/>
      <family val="2"/>
    </font>
    <font>
      <sz val="10"/>
      <color rgb="FF00B050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CE4D6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166" fontId="11" fillId="0" borderId="0"/>
  </cellStyleXfs>
  <cellXfs count="183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2" fillId="3" borderId="0" xfId="0" applyNumberFormat="1" applyFont="1" applyFill="1" applyAlignment="1">
      <alignment horizontal="center" vertical="center" wrapText="1"/>
    </xf>
    <xf numFmtId="49" fontId="1" fillId="3" borderId="0" xfId="0" applyNumberFormat="1" applyFont="1" applyFill="1" applyAlignment="1">
      <alignment horizontal="center" vertical="center" wrapText="1"/>
    </xf>
    <xf numFmtId="49" fontId="2" fillId="4" borderId="0" xfId="0" applyNumberFormat="1" applyFont="1" applyFill="1" applyAlignment="1">
      <alignment horizontal="center" vertical="center" wrapText="1"/>
    </xf>
    <xf numFmtId="164" fontId="1" fillId="4" borderId="0" xfId="0" applyNumberFormat="1" applyFont="1" applyFill="1" applyAlignment="1">
      <alignment horizontal="center" vertical="center" wrapText="1"/>
    </xf>
    <xf numFmtId="165" fontId="2" fillId="4" borderId="0" xfId="0" applyNumberFormat="1" applyFont="1" applyFill="1" applyAlignment="1">
      <alignment horizontal="center" vertical="center" wrapText="1"/>
    </xf>
    <xf numFmtId="165" fontId="1" fillId="4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2" fillId="5" borderId="0" xfId="0" applyNumberFormat="1" applyFont="1" applyFill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center" vertical="center" wrapText="1"/>
    </xf>
    <xf numFmtId="165" fontId="1" fillId="4" borderId="0" xfId="0" applyNumberFormat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0" xfId="0" applyFill="1" applyBorder="1"/>
    <xf numFmtId="49" fontId="5" fillId="3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2" fillId="0" borderId="0" xfId="1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 wrapText="1"/>
    </xf>
    <xf numFmtId="167" fontId="1" fillId="4" borderId="0" xfId="0" applyNumberFormat="1" applyFont="1" applyFill="1" applyAlignment="1">
      <alignment horizontal="center" vertical="center" wrapText="1"/>
    </xf>
    <xf numFmtId="2" fontId="1" fillId="4" borderId="0" xfId="0" applyNumberFormat="1" applyFont="1" applyFill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1" fontId="1" fillId="4" borderId="0" xfId="0" applyNumberFormat="1" applyFont="1" applyFill="1" applyBorder="1" applyAlignment="1">
      <alignment horizontal="center" vertical="center" wrapText="1"/>
    </xf>
    <xf numFmtId="1" fontId="1" fillId="4" borderId="2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67" fontId="1" fillId="4" borderId="0" xfId="0" applyNumberFormat="1" applyFont="1" applyFill="1" applyBorder="1" applyAlignment="1">
      <alignment horizontal="center" vertical="center" wrapText="1"/>
    </xf>
    <xf numFmtId="2" fontId="1" fillId="4" borderId="0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/>
    </xf>
    <xf numFmtId="1" fontId="1" fillId="4" borderId="3" xfId="0" applyNumberFormat="1" applyFont="1" applyFill="1" applyBorder="1" applyAlignment="1">
      <alignment horizontal="center" vertical="center" wrapText="1"/>
    </xf>
    <xf numFmtId="167" fontId="1" fillId="4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168" fontId="1" fillId="4" borderId="1" xfId="0" applyNumberFormat="1" applyFont="1" applyFill="1" applyBorder="1" applyAlignment="1">
      <alignment horizontal="center" vertical="center" wrapText="1"/>
    </xf>
    <xf numFmtId="169" fontId="1" fillId="4" borderId="1" xfId="0" applyNumberFormat="1" applyFont="1" applyFill="1" applyBorder="1" applyAlignment="1">
      <alignment horizontal="center" vertical="center" wrapText="1"/>
    </xf>
    <xf numFmtId="167" fontId="1" fillId="0" borderId="2" xfId="0" applyNumberFormat="1" applyFont="1" applyFill="1" applyBorder="1" applyAlignment="1">
      <alignment horizontal="center" vertical="center"/>
    </xf>
    <xf numFmtId="167" fontId="1" fillId="0" borderId="2" xfId="0" applyNumberFormat="1" applyFont="1" applyFill="1" applyBorder="1" applyAlignment="1">
      <alignment horizontal="center" vertical="center" wrapText="1"/>
    </xf>
    <xf numFmtId="167" fontId="1" fillId="4" borderId="2" xfId="0" applyNumberFormat="1" applyFont="1" applyFill="1" applyBorder="1" applyAlignment="1">
      <alignment horizontal="center" vertical="center" wrapText="1"/>
    </xf>
    <xf numFmtId="167" fontId="4" fillId="0" borderId="2" xfId="0" applyNumberFormat="1" applyFont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0" fillId="0" borderId="2" xfId="0" applyNumberFormat="1" applyFill="1" applyBorder="1"/>
    <xf numFmtId="167" fontId="1" fillId="0" borderId="0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Fill="1" applyAlignment="1">
      <alignment horizontal="center" vertical="center"/>
    </xf>
    <xf numFmtId="168" fontId="1" fillId="4" borderId="0" xfId="0" applyNumberFormat="1" applyFont="1" applyFill="1" applyBorder="1" applyAlignment="1">
      <alignment horizontal="center" vertical="center" wrapText="1"/>
    </xf>
    <xf numFmtId="169" fontId="1" fillId="4" borderId="0" xfId="0" applyNumberFormat="1" applyFont="1" applyFill="1" applyBorder="1" applyAlignment="1">
      <alignment horizontal="center" vertical="center" wrapText="1"/>
    </xf>
    <xf numFmtId="1" fontId="1" fillId="5" borderId="0" xfId="0" applyNumberFormat="1" applyFont="1" applyFill="1" applyAlignment="1">
      <alignment horizontal="center" vertical="center" wrapText="1"/>
    </xf>
    <xf numFmtId="168" fontId="1" fillId="4" borderId="2" xfId="0" applyNumberFormat="1" applyFont="1" applyFill="1" applyBorder="1" applyAlignment="1">
      <alignment horizontal="center" vertical="center" wrapText="1"/>
    </xf>
    <xf numFmtId="169" fontId="1" fillId="4" borderId="2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167" fontId="4" fillId="0" borderId="2" xfId="0" applyNumberFormat="1" applyFont="1" applyBorder="1" applyAlignment="1">
      <alignment horizontal="center" vertical="center"/>
    </xf>
    <xf numFmtId="167" fontId="4" fillId="0" borderId="0" xfId="0" applyNumberFormat="1" applyFont="1" applyBorder="1" applyAlignment="1">
      <alignment horizontal="center" vertical="center"/>
    </xf>
    <xf numFmtId="170" fontId="4" fillId="0" borderId="1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170" fontId="4" fillId="0" borderId="2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</cellXfs>
  <cellStyles count="2">
    <cellStyle name="Excel Built-in Normal" xfId="1"/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5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2" sqref="B2"/>
    </sheetView>
  </sheetViews>
  <sheetFormatPr defaultColWidth="11.5703125" defaultRowHeight="12.75" x14ac:dyDescent="0.2"/>
  <cols>
    <col min="1" max="1" width="5.28515625" style="10" customWidth="1"/>
    <col min="2" max="2" width="24.140625" style="3" customWidth="1"/>
    <col min="3" max="3" width="20.5703125" style="3" customWidth="1"/>
    <col min="4" max="4" width="10.28515625" style="3" customWidth="1"/>
    <col min="5" max="5" width="7.5703125" style="3" bestFit="1" customWidth="1"/>
    <col min="6" max="6" width="10.28515625" style="3" customWidth="1"/>
    <col min="7" max="7" width="12.5703125" style="3" customWidth="1"/>
    <col min="8" max="8" width="10.28515625" style="3" customWidth="1"/>
    <col min="9" max="9" width="36.85546875" style="3" customWidth="1"/>
    <col min="10" max="10" width="31.28515625" style="3" customWidth="1"/>
    <col min="11" max="12" width="35.7109375" style="3" customWidth="1"/>
    <col min="13" max="13" width="32.5703125" style="6" customWidth="1"/>
    <col min="14" max="14" width="23.28515625" style="6" customWidth="1"/>
    <col min="15" max="16" width="35.7109375" style="6" customWidth="1"/>
    <col min="17" max="18" width="14.5703125" style="19" customWidth="1"/>
    <col min="19" max="19" width="14.5703125" style="20" customWidth="1"/>
    <col min="20" max="20" width="25.7109375" style="14" customWidth="1"/>
    <col min="21" max="21" width="12.5703125" style="10" customWidth="1"/>
    <col min="22" max="22" width="9.85546875" style="4" customWidth="1"/>
    <col min="23" max="23" width="12.140625" style="4" customWidth="1"/>
    <col min="24" max="24" width="9.28515625" style="4" customWidth="1"/>
    <col min="25" max="25" width="10.28515625" style="4" customWidth="1"/>
    <col min="26" max="27" width="11.28515625" style="4" customWidth="1"/>
    <col min="28" max="28" width="9.85546875" style="4" customWidth="1"/>
    <col min="29" max="29" width="11.28515625" style="4" customWidth="1"/>
    <col min="30" max="30" width="10.7109375" style="4" customWidth="1"/>
    <col min="31" max="31" width="11.7109375" style="4" customWidth="1"/>
    <col min="32" max="32" width="11.42578125" style="4" customWidth="1"/>
    <col min="33" max="33" width="10.28515625" style="4" customWidth="1"/>
    <col min="34" max="35" width="10.7109375" style="4" customWidth="1"/>
    <col min="36" max="37" width="10.28515625" style="4" customWidth="1"/>
    <col min="38" max="38" width="10.7109375" style="4" customWidth="1"/>
    <col min="39" max="39" width="10.28515625" style="4" customWidth="1"/>
    <col min="40" max="40" width="11.42578125" style="4" customWidth="1"/>
    <col min="41" max="41" width="11.28515625" style="4" customWidth="1"/>
    <col min="42" max="44" width="11.5703125" style="4" customWidth="1"/>
    <col min="45" max="45" width="12" style="4" customWidth="1"/>
    <col min="46" max="46" width="9.85546875" style="4" customWidth="1"/>
    <col min="47" max="47" width="12.7109375" style="4" customWidth="1"/>
    <col min="48" max="51" width="11.5703125" style="4" customWidth="1"/>
    <col min="52" max="52" width="11.28515625" style="21" customWidth="1"/>
    <col min="53" max="53" width="11.5703125" style="21" customWidth="1"/>
    <col min="54" max="55" width="11.5703125" style="11" customWidth="1"/>
    <col min="56" max="65" width="11.5703125" style="4" customWidth="1"/>
    <col min="66" max="67" width="12.140625" style="4" bestFit="1" customWidth="1"/>
    <col min="68" max="68" width="17.7109375" style="4" bestFit="1" customWidth="1"/>
    <col min="69" max="71" width="11.5703125" style="4" customWidth="1"/>
    <col min="72" max="73" width="12.140625" style="4" bestFit="1" customWidth="1"/>
    <col min="74" max="76" width="11.5703125" style="4"/>
    <col min="77" max="77" width="30.7109375" style="4" bestFit="1" customWidth="1"/>
    <col min="78" max="16384" width="11.5703125" style="4"/>
  </cols>
  <sheetData>
    <row r="1" spans="1:77" x14ac:dyDescent="0.2">
      <c r="U1" s="169" t="s">
        <v>200</v>
      </c>
      <c r="V1" s="170"/>
      <c r="W1" s="171"/>
      <c r="X1" s="163" t="s">
        <v>201</v>
      </c>
      <c r="Y1" s="167"/>
      <c r="Z1" s="167"/>
      <c r="AA1" s="167"/>
      <c r="AB1" s="167"/>
      <c r="AC1" s="164"/>
      <c r="AD1" s="163" t="s">
        <v>217</v>
      </c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4"/>
      <c r="AP1" s="163" t="s">
        <v>221</v>
      </c>
      <c r="AQ1" s="167"/>
      <c r="AR1" s="167"/>
      <c r="AS1" s="167"/>
      <c r="AT1" s="164"/>
      <c r="AU1" s="163" t="s">
        <v>224</v>
      </c>
      <c r="AV1" s="167"/>
      <c r="AW1" s="167"/>
      <c r="AX1" s="163" t="s">
        <v>227</v>
      </c>
      <c r="AY1" s="164"/>
      <c r="AZ1" s="165" t="s">
        <v>230</v>
      </c>
      <c r="BA1" s="166"/>
      <c r="BB1" s="165" t="s">
        <v>233</v>
      </c>
      <c r="BC1" s="166"/>
      <c r="BD1" s="165" t="s">
        <v>236</v>
      </c>
      <c r="BE1" s="168"/>
      <c r="BF1" s="168"/>
      <c r="BG1" s="168"/>
      <c r="BH1" s="168"/>
      <c r="BI1" s="168"/>
      <c r="BJ1" s="166"/>
      <c r="BK1" s="163" t="s">
        <v>266</v>
      </c>
      <c r="BL1" s="167"/>
      <c r="BM1" s="164"/>
      <c r="BN1" s="163" t="s">
        <v>275</v>
      </c>
      <c r="BO1" s="167"/>
      <c r="BP1" s="167"/>
      <c r="BQ1" s="167"/>
      <c r="BR1" s="167"/>
      <c r="BS1" s="167"/>
      <c r="BT1" s="167"/>
      <c r="BU1" s="167"/>
      <c r="BV1" s="163" t="s">
        <v>276</v>
      </c>
      <c r="BW1" s="167"/>
      <c r="BX1" s="164"/>
      <c r="BY1" s="91" t="s">
        <v>277</v>
      </c>
    </row>
    <row r="2" spans="1:77" s="2" customFormat="1" ht="38.25" x14ac:dyDescent="0.2">
      <c r="A2" s="7" t="s">
        <v>358</v>
      </c>
      <c r="B2" s="1" t="s">
        <v>3</v>
      </c>
      <c r="C2" s="1" t="s">
        <v>8</v>
      </c>
      <c r="D2" s="1" t="s">
        <v>7</v>
      </c>
      <c r="E2" s="1" t="s">
        <v>322</v>
      </c>
      <c r="F2" s="1" t="s">
        <v>323</v>
      </c>
      <c r="G2" s="1" t="s">
        <v>324</v>
      </c>
      <c r="H2" s="1" t="s">
        <v>325</v>
      </c>
      <c r="I2" s="1" t="s">
        <v>4</v>
      </c>
      <c r="J2" s="1" t="s">
        <v>150</v>
      </c>
      <c r="K2" s="1" t="s">
        <v>5</v>
      </c>
      <c r="L2" s="1" t="s">
        <v>6</v>
      </c>
      <c r="M2" s="1" t="s">
        <v>12</v>
      </c>
      <c r="N2" s="1" t="s">
        <v>13</v>
      </c>
      <c r="O2" s="1" t="s">
        <v>14</v>
      </c>
      <c r="P2" s="1" t="s">
        <v>11</v>
      </c>
      <c r="Q2" s="15" t="s">
        <v>303</v>
      </c>
      <c r="R2" s="15" t="s">
        <v>304</v>
      </c>
      <c r="S2" s="17" t="s">
        <v>194</v>
      </c>
      <c r="T2" s="13" t="s">
        <v>153</v>
      </c>
      <c r="U2" s="42" t="s">
        <v>196</v>
      </c>
      <c r="V2" s="43" t="s">
        <v>197</v>
      </c>
      <c r="W2" s="44" t="s">
        <v>198</v>
      </c>
      <c r="X2" s="42" t="s">
        <v>199</v>
      </c>
      <c r="Y2" s="43" t="s">
        <v>202</v>
      </c>
      <c r="Z2" s="43" t="s">
        <v>203</v>
      </c>
      <c r="AA2" s="43" t="s">
        <v>204</v>
      </c>
      <c r="AB2" s="43" t="s">
        <v>205</v>
      </c>
      <c r="AC2" s="44" t="s">
        <v>206</v>
      </c>
      <c r="AD2" s="42" t="s">
        <v>207</v>
      </c>
      <c r="AE2" s="43" t="s">
        <v>208</v>
      </c>
      <c r="AF2" s="43" t="s">
        <v>209</v>
      </c>
      <c r="AG2" s="43" t="s">
        <v>210</v>
      </c>
      <c r="AH2" s="43" t="s">
        <v>305</v>
      </c>
      <c r="AI2" s="43" t="s">
        <v>306</v>
      </c>
      <c r="AJ2" s="43" t="s">
        <v>211</v>
      </c>
      <c r="AK2" s="43" t="s">
        <v>212</v>
      </c>
      <c r="AL2" s="43" t="s">
        <v>213</v>
      </c>
      <c r="AM2" s="43" t="s">
        <v>214</v>
      </c>
      <c r="AN2" s="43" t="s">
        <v>215</v>
      </c>
      <c r="AO2" s="44" t="s">
        <v>216</v>
      </c>
      <c r="AP2" s="42" t="s">
        <v>218</v>
      </c>
      <c r="AQ2" s="43" t="s">
        <v>219</v>
      </c>
      <c r="AR2" s="43" t="s">
        <v>222</v>
      </c>
      <c r="AS2" s="43" t="s">
        <v>223</v>
      </c>
      <c r="AT2" s="44" t="s">
        <v>220</v>
      </c>
      <c r="AU2" s="42" t="s">
        <v>196</v>
      </c>
      <c r="AV2" s="43" t="s">
        <v>225</v>
      </c>
      <c r="AW2" s="43" t="s">
        <v>226</v>
      </c>
      <c r="AX2" s="42" t="s">
        <v>228</v>
      </c>
      <c r="AY2" s="44" t="s">
        <v>229</v>
      </c>
      <c r="AZ2" s="49" t="s">
        <v>231</v>
      </c>
      <c r="BA2" s="51" t="s">
        <v>232</v>
      </c>
      <c r="BB2" s="49" t="s">
        <v>234</v>
      </c>
      <c r="BC2" s="50" t="s">
        <v>235</v>
      </c>
      <c r="BD2" s="42" t="s">
        <v>237</v>
      </c>
      <c r="BE2" s="43" t="s">
        <v>238</v>
      </c>
      <c r="BF2" s="43" t="s">
        <v>239</v>
      </c>
      <c r="BG2" s="43" t="s">
        <v>262</v>
      </c>
      <c r="BH2" s="43" t="s">
        <v>263</v>
      </c>
      <c r="BI2" s="43" t="s">
        <v>264</v>
      </c>
      <c r="BJ2" s="44" t="s">
        <v>265</v>
      </c>
      <c r="BK2" s="42" t="s">
        <v>267</v>
      </c>
      <c r="BL2" s="43" t="s">
        <v>268</v>
      </c>
      <c r="BM2" s="44" t="s">
        <v>269</v>
      </c>
      <c r="BN2" s="82" t="s">
        <v>313</v>
      </c>
      <c r="BO2" s="83" t="s">
        <v>314</v>
      </c>
      <c r="BP2" s="83" t="s">
        <v>315</v>
      </c>
      <c r="BQ2" s="83" t="s">
        <v>272</v>
      </c>
      <c r="BR2" s="83" t="s">
        <v>273</v>
      </c>
      <c r="BS2" s="83" t="s">
        <v>274</v>
      </c>
      <c r="BT2" s="83" t="s">
        <v>316</v>
      </c>
      <c r="BU2" s="83" t="s">
        <v>317</v>
      </c>
      <c r="BV2" s="82" t="s">
        <v>318</v>
      </c>
      <c r="BW2" s="83" t="s">
        <v>319</v>
      </c>
      <c r="BX2" s="84" t="s">
        <v>320</v>
      </c>
      <c r="BY2" s="91" t="s">
        <v>321</v>
      </c>
    </row>
    <row r="3" spans="1:77" s="2" customFormat="1" x14ac:dyDescent="0.2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5"/>
      <c r="R3" s="15"/>
      <c r="S3" s="17"/>
      <c r="T3" s="13"/>
      <c r="U3" s="45" t="s">
        <v>240</v>
      </c>
      <c r="V3" s="46" t="s">
        <v>241</v>
      </c>
      <c r="W3" s="52" t="s">
        <v>242</v>
      </c>
      <c r="X3" s="46" t="s">
        <v>243</v>
      </c>
      <c r="Y3" s="46" t="s">
        <v>244</v>
      </c>
      <c r="Z3" s="46" t="s">
        <v>245</v>
      </c>
      <c r="AA3" s="46" t="s">
        <v>246</v>
      </c>
      <c r="AB3" s="46" t="s">
        <v>244</v>
      </c>
      <c r="AC3" s="46" t="s">
        <v>245</v>
      </c>
      <c r="AD3" s="45" t="s">
        <v>247</v>
      </c>
      <c r="AE3" s="46" t="s">
        <v>248</v>
      </c>
      <c r="AF3" s="46" t="s">
        <v>249</v>
      </c>
      <c r="AG3" s="46" t="s">
        <v>250</v>
      </c>
      <c r="AH3" s="46" t="s">
        <v>248</v>
      </c>
      <c r="AI3" s="46" t="s">
        <v>251</v>
      </c>
      <c r="AJ3" s="46" t="s">
        <v>252</v>
      </c>
      <c r="AK3" s="46" t="s">
        <v>253</v>
      </c>
      <c r="AL3" s="46" t="s">
        <v>247</v>
      </c>
      <c r="AM3" s="46" t="s">
        <v>254</v>
      </c>
      <c r="AN3" s="46" t="s">
        <v>255</v>
      </c>
      <c r="AO3" s="52" t="s">
        <v>256</v>
      </c>
      <c r="AP3" s="45" t="s">
        <v>257</v>
      </c>
      <c r="AQ3" s="46" t="s">
        <v>257</v>
      </c>
      <c r="AR3" s="46" t="s">
        <v>257</v>
      </c>
      <c r="AS3" s="46" t="s">
        <v>257</v>
      </c>
      <c r="AT3" s="52" t="s">
        <v>244</v>
      </c>
      <c r="AU3" s="160" t="s">
        <v>249</v>
      </c>
      <c r="AV3" s="161"/>
      <c r="AW3" s="161"/>
      <c r="AX3" s="45" t="s">
        <v>258</v>
      </c>
      <c r="AY3" s="52" t="s">
        <v>259</v>
      </c>
      <c r="AZ3" s="54" t="s">
        <v>257</v>
      </c>
      <c r="BA3" s="55" t="s">
        <v>260</v>
      </c>
      <c r="BB3" s="54" t="s">
        <v>245</v>
      </c>
      <c r="BC3" s="56" t="s">
        <v>245</v>
      </c>
      <c r="BD3" s="162" t="s">
        <v>261</v>
      </c>
      <c r="BE3" s="155"/>
      <c r="BF3" s="155"/>
      <c r="BG3" s="155"/>
      <c r="BH3" s="155"/>
      <c r="BI3" s="155"/>
      <c r="BJ3" s="156"/>
      <c r="BK3" s="162" t="s">
        <v>270</v>
      </c>
      <c r="BL3" s="155"/>
      <c r="BM3" s="156"/>
      <c r="BN3" s="162" t="s">
        <v>270</v>
      </c>
      <c r="BO3" s="155"/>
      <c r="BP3" s="155"/>
      <c r="BQ3" s="155"/>
      <c r="BR3" s="155"/>
      <c r="BS3" s="155"/>
      <c r="BT3" s="155"/>
      <c r="BU3" s="155"/>
      <c r="BV3" s="162" t="s">
        <v>270</v>
      </c>
      <c r="BW3" s="155"/>
      <c r="BX3" s="156"/>
      <c r="BY3" s="91"/>
    </row>
    <row r="4" spans="1:77" s="2" customFormat="1" x14ac:dyDescent="0.2">
      <c r="A4" s="7"/>
      <c r="B4" s="1"/>
      <c r="C4" s="1"/>
      <c r="D4" s="1"/>
      <c r="E4" s="96"/>
      <c r="F4" s="96"/>
      <c r="G4" s="96"/>
      <c r="H4" s="96"/>
      <c r="I4" s="1"/>
      <c r="J4" s="1"/>
      <c r="K4" s="1"/>
      <c r="L4" s="1"/>
      <c r="M4" s="1"/>
      <c r="N4" s="1"/>
      <c r="O4" s="1"/>
      <c r="P4" s="1"/>
      <c r="Q4" s="25"/>
      <c r="R4" s="25"/>
      <c r="S4" s="145">
        <f>R4/10000</f>
        <v>0</v>
      </c>
      <c r="T4" s="25"/>
      <c r="U4" s="105">
        <f>IF(S4&gt;=1,S4,0)</f>
        <v>0</v>
      </c>
      <c r="V4" s="106">
        <f>IF(S4&gt;=1,S4,0)</f>
        <v>0</v>
      </c>
      <c r="W4" s="107">
        <f>IF(S4&gt;=1,S4,0)</f>
        <v>0</v>
      </c>
      <c r="X4" s="32"/>
      <c r="Y4" s="30" t="str">
        <f>IF(S4&gt;=1,"HP5","-")</f>
        <v>-</v>
      </c>
      <c r="Z4" s="30" t="str">
        <f>IF(S4&gt;=10,"HP5","-")</f>
        <v>-</v>
      </c>
      <c r="AA4" s="30" t="str">
        <f>IF(S4&gt;=20,"HP5","-")</f>
        <v>-</v>
      </c>
      <c r="AB4" s="30" t="str">
        <f>IF(S4&gt;=1,"HP5","-")</f>
        <v>-</v>
      </c>
      <c r="AC4" s="29" t="str">
        <f>IF(S4&gt;=10,"HP5","-")</f>
        <v>-</v>
      </c>
      <c r="AD4" s="105">
        <f>IF(S4&gt;=0.1,S4,0)</f>
        <v>0</v>
      </c>
      <c r="AE4" s="106">
        <f>IF(S4&gt;=0.1,S4,0)</f>
        <v>0</v>
      </c>
      <c r="AF4" s="106">
        <f>IF(S4&gt;=0.1,S4,0)</f>
        <v>0</v>
      </c>
      <c r="AG4" s="106">
        <f>IF(S4&gt;=1,S4,0)</f>
        <v>0</v>
      </c>
      <c r="AH4" s="106">
        <f>IF(S4&gt;=0.1,S4,0)</f>
        <v>0</v>
      </c>
      <c r="AI4" s="106">
        <f>IF(S4&gt;=0.1,S4,0)</f>
        <v>0</v>
      </c>
      <c r="AJ4" s="106">
        <f>IF(S4&gt;=0.1,S4,0)</f>
        <v>0</v>
      </c>
      <c r="AK4" s="106">
        <f>IF(S4&gt;=1,S4,0)</f>
        <v>0</v>
      </c>
      <c r="AL4" s="106">
        <f>IF(S4&gt;=0.1,S4,0)</f>
        <v>0</v>
      </c>
      <c r="AM4" s="106">
        <f>IF(S4&gt;=0.1,S4,0)</f>
        <v>0</v>
      </c>
      <c r="AN4" s="106">
        <f>IF(S4&gt;=0.1,S4,0)</f>
        <v>0</v>
      </c>
      <c r="AO4" s="107">
        <f>IF(S4&gt;=1,S4,0)</f>
        <v>0</v>
      </c>
      <c r="AP4" s="31" t="str">
        <f>IF(S4&gt;=0.1,"HP7","-")</f>
        <v>-</v>
      </c>
      <c r="AQ4" s="30" t="str">
        <f>IF(S4&gt;=0.1,"HP7","-")</f>
        <v>-</v>
      </c>
      <c r="AR4" s="30" t="str">
        <f>IF(S4&gt;=0.1,"HP7","-")</f>
        <v>-</v>
      </c>
      <c r="AS4" s="30" t="str">
        <f>IF(S4&gt;=0.1,"HP7","-")</f>
        <v>-</v>
      </c>
      <c r="AT4" s="29" t="str">
        <f>IF(S4&gt;=1,"HP7","-")</f>
        <v>-</v>
      </c>
      <c r="AU4" s="105">
        <f>IF(S4&gt;=1,S4,0)</f>
        <v>0</v>
      </c>
      <c r="AV4" s="106">
        <f>IF(S4&gt;=1,S4,0)</f>
        <v>0</v>
      </c>
      <c r="AW4" s="106">
        <f>IF(S4&gt;=1,S4,0)</f>
        <v>0</v>
      </c>
      <c r="AX4" s="31" t="str">
        <f>IF(S4&gt;=0.3,"HP10","-")</f>
        <v>-</v>
      </c>
      <c r="AY4" s="29" t="str">
        <f>IF(S4&gt;=3,"HP10","-")</f>
        <v>-</v>
      </c>
      <c r="AZ4" s="31" t="str">
        <f>IF(S4&gt;=0.1,"HP11","-")</f>
        <v>-</v>
      </c>
      <c r="BA4" s="30" t="str">
        <f>IF(S4&gt;=1,"HP11","-")</f>
        <v>-</v>
      </c>
      <c r="BB4" s="31" t="str">
        <f>IF(S4&gt;=10,"HP13","-")</f>
        <v>-</v>
      </c>
      <c r="BC4" s="29" t="str">
        <f>IF(S4&gt;=10,"HP13","-")</f>
        <v>-</v>
      </c>
      <c r="BD4" s="31"/>
      <c r="BE4" s="30"/>
      <c r="BF4" s="30"/>
      <c r="BG4" s="34"/>
      <c r="BH4" s="34"/>
      <c r="BI4" s="34"/>
      <c r="BJ4" s="35"/>
      <c r="BK4" s="32"/>
      <c r="BL4" s="34"/>
      <c r="BM4" s="35"/>
      <c r="BN4" s="32"/>
      <c r="BO4" s="34"/>
      <c r="BP4" s="34"/>
      <c r="BQ4" s="34"/>
      <c r="BR4" s="34"/>
      <c r="BS4" s="34"/>
      <c r="BT4" s="34"/>
      <c r="BU4" s="34"/>
      <c r="BV4" s="32"/>
      <c r="BW4" s="34"/>
      <c r="BX4" s="35"/>
      <c r="BY4" s="92"/>
    </row>
    <row r="5" spans="1:77" ht="25.5" x14ac:dyDescent="0.2">
      <c r="A5" s="8">
        <v>1</v>
      </c>
      <c r="B5" s="3" t="s">
        <v>77</v>
      </c>
      <c r="C5" s="3" t="s">
        <v>81</v>
      </c>
      <c r="D5" s="3" t="s">
        <v>80</v>
      </c>
      <c r="E5" s="2" t="s">
        <v>327</v>
      </c>
      <c r="F5" s="97">
        <v>74.92</v>
      </c>
      <c r="G5" s="101" t="s">
        <v>341</v>
      </c>
      <c r="H5" s="94">
        <v>197.84</v>
      </c>
      <c r="I5" s="3" t="s">
        <v>168</v>
      </c>
      <c r="J5" s="3" t="s">
        <v>169</v>
      </c>
      <c r="K5" s="3" t="s">
        <v>78</v>
      </c>
      <c r="L5" s="3" t="s">
        <v>79</v>
      </c>
      <c r="M5" s="3" t="s">
        <v>84</v>
      </c>
      <c r="N5" s="3"/>
      <c r="O5" s="3"/>
      <c r="P5" s="3" t="s">
        <v>83</v>
      </c>
      <c r="Q5" s="95">
        <v>1100</v>
      </c>
      <c r="R5" s="18">
        <f>(Q5*H5)/(2*F5)</f>
        <v>1452.3758675920983</v>
      </c>
      <c r="S5" s="103">
        <f>R5/10000</f>
        <v>0.14523758675920984</v>
      </c>
      <c r="T5" s="14" t="s">
        <v>308</v>
      </c>
      <c r="U5" s="108"/>
      <c r="V5" s="109"/>
      <c r="W5" s="110"/>
      <c r="X5" s="71"/>
      <c r="Y5" s="27"/>
      <c r="Z5" s="27"/>
      <c r="AA5" s="27"/>
      <c r="AB5" s="27"/>
      <c r="AC5" s="72"/>
      <c r="AD5" s="71"/>
      <c r="AE5" s="117">
        <f>IF(S5&gt;=0.1,S5,0)</f>
        <v>0.14523758675920984</v>
      </c>
      <c r="AF5" s="12"/>
      <c r="AG5" s="12"/>
      <c r="AH5" s="12"/>
      <c r="AI5" s="12"/>
      <c r="AJ5" s="12"/>
      <c r="AK5" s="12"/>
      <c r="AL5" s="12"/>
      <c r="AM5" s="12"/>
      <c r="AN5" s="12"/>
      <c r="AO5" s="72"/>
      <c r="AP5" s="121" t="str">
        <f>IF(S5&gt;=0.1,"HP7","-")</f>
        <v>HP7</v>
      </c>
      <c r="AQ5" s="12"/>
      <c r="AR5" s="12"/>
      <c r="AS5" s="12"/>
      <c r="AT5" s="28"/>
      <c r="AU5" s="71"/>
      <c r="AV5" s="106">
        <f>IF(S5&gt;=1,S5,0)</f>
        <v>0</v>
      </c>
      <c r="AW5" s="12"/>
      <c r="AX5" s="71"/>
      <c r="AY5" s="72"/>
      <c r="AZ5" s="38"/>
      <c r="BA5" s="37"/>
      <c r="BB5" s="71"/>
      <c r="BC5" s="72"/>
      <c r="BD5" s="71"/>
      <c r="BE5" s="12"/>
      <c r="BF5" s="12"/>
      <c r="BG5" s="12"/>
      <c r="BH5" s="12"/>
      <c r="BI5" s="12"/>
      <c r="BJ5" s="72"/>
      <c r="BK5" s="71"/>
      <c r="BL5" s="12"/>
      <c r="BM5" s="72"/>
      <c r="BN5" s="71"/>
      <c r="BO5" s="12"/>
      <c r="BP5" s="12"/>
      <c r="BQ5" s="12"/>
      <c r="BR5" s="12"/>
      <c r="BS5" s="12"/>
      <c r="BT5" s="12"/>
      <c r="BU5" s="12"/>
      <c r="BV5" s="71"/>
      <c r="BW5" s="12"/>
      <c r="BX5" s="72"/>
      <c r="BY5" s="86"/>
    </row>
    <row r="6" spans="1:77" ht="38.25" x14ac:dyDescent="0.2">
      <c r="A6" s="8">
        <v>2</v>
      </c>
      <c r="B6" s="3" t="s">
        <v>90</v>
      </c>
      <c r="C6" s="3" t="s">
        <v>95</v>
      </c>
      <c r="D6" s="3" t="s">
        <v>94</v>
      </c>
      <c r="E6" s="2" t="s">
        <v>328</v>
      </c>
      <c r="F6" s="97">
        <v>112.4</v>
      </c>
      <c r="G6" s="101" t="s">
        <v>329</v>
      </c>
      <c r="H6" s="94">
        <v>150.4</v>
      </c>
      <c r="I6" s="3" t="s">
        <v>91</v>
      </c>
      <c r="K6" s="3" t="s">
        <v>92</v>
      </c>
      <c r="L6" s="3" t="s">
        <v>93</v>
      </c>
      <c r="M6" s="3" t="s">
        <v>98</v>
      </c>
      <c r="N6" s="3"/>
      <c r="O6" s="3" t="s">
        <v>99</v>
      </c>
      <c r="P6" s="3" t="s">
        <v>97</v>
      </c>
      <c r="Q6" s="95">
        <v>400</v>
      </c>
      <c r="R6" s="18">
        <f t="shared" ref="R6:R11" si="0">(Q6*H6)/(F6)</f>
        <v>535.23131672597867</v>
      </c>
      <c r="S6" s="103">
        <f t="shared" ref="S6:S22" si="1">R6/10000</f>
        <v>5.3523131672597868E-2</v>
      </c>
      <c r="T6" s="14" t="s">
        <v>352</v>
      </c>
      <c r="U6" s="108"/>
      <c r="V6" s="109"/>
      <c r="W6" s="110"/>
      <c r="X6" s="71"/>
      <c r="Y6" s="12"/>
      <c r="Z6" s="12"/>
      <c r="AA6" s="12"/>
      <c r="AB6" s="27"/>
      <c r="AC6" s="72"/>
      <c r="AD6" s="71"/>
      <c r="AE6" s="12"/>
      <c r="AF6" s="106">
        <f>IF(S6&gt;=0.1,S6,0)</f>
        <v>0</v>
      </c>
      <c r="AG6" s="12"/>
      <c r="AH6" s="41"/>
      <c r="AI6" s="41"/>
      <c r="AJ6" s="12"/>
      <c r="AK6" s="12"/>
      <c r="AL6" s="12"/>
      <c r="AM6" s="106">
        <f>IF(S6&gt;=0.1,S6,0)</f>
        <v>0</v>
      </c>
      <c r="AN6" s="12"/>
      <c r="AO6" s="72"/>
      <c r="AP6" s="26"/>
      <c r="AQ6" s="30" t="str">
        <f>IF(S6&gt;=0.1,"HP7","-")</f>
        <v>-</v>
      </c>
      <c r="AR6" s="12"/>
      <c r="AS6" s="12"/>
      <c r="AT6" s="72"/>
      <c r="AU6" s="71"/>
      <c r="AV6" s="12"/>
      <c r="AW6" s="12"/>
      <c r="AX6" s="31" t="str">
        <f>IF(S6&gt;=0.3,"HP10","-")</f>
        <v>-</v>
      </c>
      <c r="AY6" s="72"/>
      <c r="AZ6" s="31" t="str">
        <f>IF(S6&gt;=0.1,"HP11","-")</f>
        <v>-</v>
      </c>
      <c r="BA6" s="37"/>
      <c r="BB6" s="26"/>
      <c r="BC6" s="72"/>
      <c r="BD6" s="71"/>
      <c r="BE6" s="12"/>
      <c r="BF6" s="12"/>
      <c r="BG6" s="12"/>
      <c r="BH6" s="12"/>
      <c r="BI6" s="12"/>
      <c r="BJ6" s="72"/>
      <c r="BK6" s="71"/>
      <c r="BL6" s="12"/>
      <c r="BM6" s="72"/>
      <c r="BN6" s="71"/>
      <c r="BO6" s="12"/>
      <c r="BP6" s="12"/>
      <c r="BQ6" s="12"/>
      <c r="BR6" s="12"/>
      <c r="BS6" s="12"/>
      <c r="BT6" s="12"/>
      <c r="BU6" s="12"/>
      <c r="BV6" s="71"/>
      <c r="BW6" s="12"/>
      <c r="BX6" s="72"/>
      <c r="BY6" s="86"/>
    </row>
    <row r="7" spans="1:77" ht="102" customHeight="1" x14ac:dyDescent="0.2">
      <c r="A7" s="8">
        <v>3</v>
      </c>
      <c r="B7" s="3" t="s">
        <v>100</v>
      </c>
      <c r="C7" s="3" t="s">
        <v>105</v>
      </c>
      <c r="D7" s="3" t="s">
        <v>104</v>
      </c>
      <c r="E7" s="2" t="s">
        <v>328</v>
      </c>
      <c r="F7" s="97">
        <v>112.4</v>
      </c>
      <c r="G7" s="101" t="s">
        <v>342</v>
      </c>
      <c r="H7" s="94">
        <v>183.3</v>
      </c>
      <c r="I7" s="3" t="s">
        <v>101</v>
      </c>
      <c r="K7" s="3" t="s">
        <v>102</v>
      </c>
      <c r="L7" s="3" t="s">
        <v>103</v>
      </c>
      <c r="M7" s="3" t="s">
        <v>98</v>
      </c>
      <c r="N7" s="3"/>
      <c r="O7" s="3" t="s">
        <v>106</v>
      </c>
      <c r="P7" s="3" t="s">
        <v>97</v>
      </c>
      <c r="Q7" s="95">
        <v>400</v>
      </c>
      <c r="R7" s="18">
        <f t="shared" si="0"/>
        <v>652.3131672597865</v>
      </c>
      <c r="S7" s="103">
        <f t="shared" si="1"/>
        <v>6.523131672597865E-2</v>
      </c>
      <c r="T7" s="14" t="s">
        <v>353</v>
      </c>
      <c r="U7" s="108"/>
      <c r="V7" s="109"/>
      <c r="W7" s="110"/>
      <c r="X7" s="71"/>
      <c r="Y7" s="12"/>
      <c r="Z7" s="12"/>
      <c r="AA7" s="12"/>
      <c r="AB7" s="12"/>
      <c r="AC7" s="72"/>
      <c r="AD7" s="71"/>
      <c r="AE7" s="12"/>
      <c r="AF7" s="106">
        <f>IF(S7&gt;=0.1,S7,0)</f>
        <v>0</v>
      </c>
      <c r="AG7" s="12"/>
      <c r="AH7" s="12"/>
      <c r="AI7" s="12"/>
      <c r="AJ7" s="12"/>
      <c r="AK7" s="12"/>
      <c r="AL7" s="12"/>
      <c r="AM7" s="106">
        <f>IF(S7&gt;=0.1,S7,0)</f>
        <v>0</v>
      </c>
      <c r="AN7" s="12"/>
      <c r="AO7" s="72"/>
      <c r="AP7" s="71"/>
      <c r="AQ7" s="30" t="str">
        <f>IF(S7&gt;=0.1,"HP7","-")</f>
        <v>-</v>
      </c>
      <c r="AR7" s="12"/>
      <c r="AS7" s="12"/>
      <c r="AT7" s="72"/>
      <c r="AU7" s="71"/>
      <c r="AV7" s="12"/>
      <c r="AW7" s="12"/>
      <c r="AX7" s="31" t="str">
        <f>IF(S7&gt;=0.3,"HP10","-")</f>
        <v>-</v>
      </c>
      <c r="AY7" s="72"/>
      <c r="AZ7" s="31" t="str">
        <f>IF(S7&gt;=0.1,"HP11","-")</f>
        <v>-</v>
      </c>
      <c r="BA7" s="37"/>
      <c r="BB7" s="71"/>
      <c r="BC7" s="72"/>
      <c r="BD7" s="71"/>
      <c r="BE7" s="12"/>
      <c r="BF7" s="12"/>
      <c r="BG7" s="12"/>
      <c r="BH7" s="12"/>
      <c r="BI7" s="12"/>
      <c r="BJ7" s="72"/>
      <c r="BK7" s="71"/>
      <c r="BL7" s="12"/>
      <c r="BM7" s="72"/>
      <c r="BN7" s="71"/>
      <c r="BO7" s="12"/>
      <c r="BP7" s="12"/>
      <c r="BQ7" s="12"/>
      <c r="BR7" s="12"/>
      <c r="BS7" s="12"/>
      <c r="BT7" s="12"/>
      <c r="BU7" s="12"/>
      <c r="BV7" s="71"/>
      <c r="BW7" s="12"/>
      <c r="BX7" s="72"/>
      <c r="BY7" s="86"/>
    </row>
    <row r="8" spans="1:77" ht="38.25" x14ac:dyDescent="0.2">
      <c r="A8" s="8">
        <v>4</v>
      </c>
      <c r="B8" s="3" t="s">
        <v>107</v>
      </c>
      <c r="C8" s="3" t="s">
        <v>112</v>
      </c>
      <c r="D8" s="3" t="s">
        <v>111</v>
      </c>
      <c r="E8" s="2" t="s">
        <v>328</v>
      </c>
      <c r="F8" s="97">
        <v>112.4</v>
      </c>
      <c r="G8" s="101" t="s">
        <v>343</v>
      </c>
      <c r="H8" s="94">
        <v>208.47</v>
      </c>
      <c r="I8" s="3" t="s">
        <v>108</v>
      </c>
      <c r="K8" s="3" t="s">
        <v>109</v>
      </c>
      <c r="L8" s="3" t="s">
        <v>110</v>
      </c>
      <c r="M8" s="3" t="s">
        <v>98</v>
      </c>
      <c r="N8" s="3"/>
      <c r="O8" s="3" t="s">
        <v>106</v>
      </c>
      <c r="P8" s="3" t="s">
        <v>97</v>
      </c>
      <c r="Q8" s="95">
        <v>400</v>
      </c>
      <c r="R8" s="18">
        <f t="shared" si="0"/>
        <v>741.88612099644126</v>
      </c>
      <c r="S8" s="103">
        <f t="shared" si="1"/>
        <v>7.4188612099644127E-2</v>
      </c>
      <c r="T8" s="14" t="s">
        <v>352</v>
      </c>
      <c r="U8" s="108"/>
      <c r="V8" s="109"/>
      <c r="W8" s="110"/>
      <c r="X8" s="71"/>
      <c r="Y8" s="12"/>
      <c r="Z8" s="12"/>
      <c r="AA8" s="27"/>
      <c r="AB8" s="12"/>
      <c r="AC8" s="72"/>
      <c r="AD8" s="71"/>
      <c r="AE8" s="12"/>
      <c r="AF8" s="106">
        <f>IF(S8&gt;=0.1,S8,0)</f>
        <v>0</v>
      </c>
      <c r="AG8" s="12"/>
      <c r="AH8" s="12"/>
      <c r="AI8" s="12"/>
      <c r="AJ8" s="12"/>
      <c r="AK8" s="12"/>
      <c r="AL8" s="12"/>
      <c r="AM8" s="106">
        <f>IF(S8&gt;=0.1,S8,0)</f>
        <v>0</v>
      </c>
      <c r="AN8" s="12"/>
      <c r="AO8" s="72"/>
      <c r="AP8" s="71"/>
      <c r="AQ8" s="30" t="str">
        <f>IF(S8&gt;=0.1,"HP7","-")</f>
        <v>-</v>
      </c>
      <c r="AR8" s="12"/>
      <c r="AS8" s="27"/>
      <c r="AT8" s="72"/>
      <c r="AU8" s="71"/>
      <c r="AV8" s="12"/>
      <c r="AW8" s="12"/>
      <c r="AX8" s="31" t="str">
        <f>IF(S8&gt;=0.3,"HP10","-")</f>
        <v>-</v>
      </c>
      <c r="AY8" s="72"/>
      <c r="AZ8" s="31" t="str">
        <f>IF(S8&gt;=0.1,"HP11","-")</f>
        <v>-</v>
      </c>
      <c r="BA8" s="37"/>
      <c r="BB8" s="71"/>
      <c r="BC8" s="72"/>
      <c r="BD8" s="71"/>
      <c r="BE8" s="12"/>
      <c r="BF8" s="12"/>
      <c r="BG8" s="12"/>
      <c r="BH8" s="12"/>
      <c r="BI8" s="12"/>
      <c r="BJ8" s="72"/>
      <c r="BK8" s="71"/>
      <c r="BL8" s="20"/>
      <c r="BM8" s="72"/>
      <c r="BN8" s="71"/>
      <c r="BO8" s="12"/>
      <c r="BP8" s="12"/>
      <c r="BQ8" s="12"/>
      <c r="BR8" s="12"/>
      <c r="BS8" s="12"/>
      <c r="BT8" s="12"/>
      <c r="BU8" s="12"/>
      <c r="BV8" s="71"/>
      <c r="BW8" s="12"/>
      <c r="BX8" s="72"/>
      <c r="BY8" s="86"/>
    </row>
    <row r="9" spans="1:77" ht="63.75" x14ac:dyDescent="0.2">
      <c r="A9" s="8">
        <v>5</v>
      </c>
      <c r="B9" s="3" t="s">
        <v>24</v>
      </c>
      <c r="C9" s="3" t="s">
        <v>28</v>
      </c>
      <c r="D9" s="3" t="s">
        <v>27</v>
      </c>
      <c r="E9" s="2" t="s">
        <v>330</v>
      </c>
      <c r="F9" s="97">
        <v>52</v>
      </c>
      <c r="G9" s="5" t="s">
        <v>331</v>
      </c>
      <c r="H9" s="98">
        <v>154.9</v>
      </c>
      <c r="I9" s="3" t="s">
        <v>174</v>
      </c>
      <c r="J9" s="3" t="s">
        <v>175</v>
      </c>
      <c r="K9" s="3" t="s">
        <v>25</v>
      </c>
      <c r="L9" s="3" t="s">
        <v>26</v>
      </c>
      <c r="M9" s="3" t="s">
        <v>31</v>
      </c>
      <c r="N9" s="3"/>
      <c r="O9" s="3" t="s">
        <v>32</v>
      </c>
      <c r="P9" s="3" t="s">
        <v>30</v>
      </c>
      <c r="Q9" s="95">
        <v>1300</v>
      </c>
      <c r="R9" s="16">
        <f t="shared" si="0"/>
        <v>3872.5</v>
      </c>
      <c r="S9" s="18">
        <f t="shared" si="1"/>
        <v>0.38724999999999998</v>
      </c>
      <c r="T9" s="14" t="s">
        <v>271</v>
      </c>
      <c r="U9" s="108"/>
      <c r="V9" s="109"/>
      <c r="W9" s="110"/>
      <c r="X9" s="71"/>
      <c r="Y9" s="12"/>
      <c r="Z9" s="12"/>
      <c r="AA9" s="12"/>
      <c r="AB9" s="12"/>
      <c r="AC9" s="72"/>
      <c r="AD9" s="71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72"/>
      <c r="AP9" s="71"/>
      <c r="AQ9" s="12"/>
      <c r="AR9" s="27"/>
      <c r="AS9" s="122" t="str">
        <f>IF(S9&gt;=0.1,"HP7","-")</f>
        <v>HP7</v>
      </c>
      <c r="AT9" s="72"/>
      <c r="AU9" s="71"/>
      <c r="AV9" s="12"/>
      <c r="AW9" s="12"/>
      <c r="AX9" s="26"/>
      <c r="AY9" s="72"/>
      <c r="AZ9" s="121" t="str">
        <f>IF(S9&gt;=0.1,"HP11","-")</f>
        <v>HP11</v>
      </c>
      <c r="BA9" s="27"/>
      <c r="BB9" s="26"/>
      <c r="BC9" s="28"/>
      <c r="BD9" s="71"/>
      <c r="BE9" s="12"/>
      <c r="BF9" s="12"/>
      <c r="BG9" s="12"/>
      <c r="BH9" s="12"/>
      <c r="BI9" s="12"/>
      <c r="BJ9" s="72"/>
      <c r="BK9" s="71"/>
      <c r="BL9" s="18">
        <v>0.38724999999999998</v>
      </c>
      <c r="BM9" s="72"/>
      <c r="BN9" s="71"/>
      <c r="BO9" s="12"/>
      <c r="BP9" s="12"/>
      <c r="BQ9" s="12"/>
      <c r="BR9" s="12"/>
      <c r="BS9" s="12"/>
      <c r="BT9" s="12"/>
      <c r="BU9" s="12"/>
      <c r="BV9" s="71"/>
      <c r="BW9" s="12"/>
      <c r="BX9" s="72"/>
      <c r="BY9" s="86"/>
    </row>
    <row r="10" spans="1:77" ht="51" customHeight="1" x14ac:dyDescent="0.2">
      <c r="A10" s="8">
        <v>6</v>
      </c>
      <c r="B10" s="3" t="s">
        <v>38</v>
      </c>
      <c r="C10" s="3" t="s">
        <v>43</v>
      </c>
      <c r="D10" s="3" t="s">
        <v>42</v>
      </c>
      <c r="E10" s="2" t="s">
        <v>332</v>
      </c>
      <c r="F10" s="97">
        <v>63.55</v>
      </c>
      <c r="G10" s="94" t="s">
        <v>344</v>
      </c>
      <c r="H10" s="94">
        <v>159.62</v>
      </c>
      <c r="I10" s="3" t="s">
        <v>39</v>
      </c>
      <c r="K10" s="3" t="s">
        <v>40</v>
      </c>
      <c r="L10" s="3" t="s">
        <v>41</v>
      </c>
      <c r="M10" s="3" t="s">
        <v>46</v>
      </c>
      <c r="N10" s="3"/>
      <c r="O10" s="3"/>
      <c r="P10" s="3" t="s">
        <v>45</v>
      </c>
      <c r="Q10" s="95">
        <v>1000</v>
      </c>
      <c r="R10" s="18">
        <f t="shared" si="0"/>
        <v>2511.7230527143984</v>
      </c>
      <c r="S10" s="103">
        <f t="shared" si="1"/>
        <v>0.25117230527143986</v>
      </c>
      <c r="T10" s="14" t="s">
        <v>46</v>
      </c>
      <c r="U10" s="108"/>
      <c r="V10" s="109"/>
      <c r="W10" s="107">
        <f>IF(S10&gt;=1,S10,0)</f>
        <v>0</v>
      </c>
      <c r="X10" s="71"/>
      <c r="Y10" s="12"/>
      <c r="Z10" s="12"/>
      <c r="AA10" s="12"/>
      <c r="AB10" s="12"/>
      <c r="AC10" s="72"/>
      <c r="AD10" s="71"/>
      <c r="AE10" s="27"/>
      <c r="AF10" s="12"/>
      <c r="AG10" s="106">
        <f>IF(S10&gt;=1,S10,0)</f>
        <v>0</v>
      </c>
      <c r="AH10" s="27"/>
      <c r="AI10" s="27"/>
      <c r="AJ10" s="12"/>
      <c r="AK10" s="12"/>
      <c r="AL10" s="12"/>
      <c r="AM10" s="27"/>
      <c r="AN10" s="12"/>
      <c r="AO10" s="72"/>
      <c r="AP10" s="71"/>
      <c r="AQ10" s="12"/>
      <c r="AR10" s="12"/>
      <c r="AS10" s="12"/>
      <c r="AT10" s="72"/>
      <c r="AU10" s="71"/>
      <c r="AV10" s="12"/>
      <c r="AW10" s="12"/>
      <c r="AX10" s="26"/>
      <c r="AY10" s="72"/>
      <c r="AZ10" s="38"/>
      <c r="BA10" s="37"/>
      <c r="BB10" s="71"/>
      <c r="BC10" s="72"/>
      <c r="BD10" s="71"/>
      <c r="BE10" s="12"/>
      <c r="BF10" s="12"/>
      <c r="BG10" s="12"/>
      <c r="BH10" s="12"/>
      <c r="BI10" s="12"/>
      <c r="BJ10" s="72"/>
      <c r="BK10" s="71"/>
      <c r="BL10" s="12"/>
      <c r="BM10" s="72"/>
      <c r="BN10" s="71"/>
      <c r="BO10" s="12"/>
      <c r="BP10" s="12"/>
      <c r="BQ10" s="12"/>
      <c r="BR10" s="12"/>
      <c r="BS10" s="12"/>
      <c r="BT10" s="12"/>
      <c r="BU10" s="12"/>
      <c r="BV10" s="71"/>
      <c r="BW10" s="12"/>
      <c r="BX10" s="72"/>
      <c r="BY10" s="86"/>
    </row>
    <row r="11" spans="1:77" ht="38.25" customHeight="1" x14ac:dyDescent="0.2">
      <c r="A11" s="8">
        <v>7</v>
      </c>
      <c r="B11" s="3" t="s">
        <v>34</v>
      </c>
      <c r="C11" s="3" t="s">
        <v>37</v>
      </c>
      <c r="D11" s="3" t="s">
        <v>36</v>
      </c>
      <c r="E11" s="2" t="s">
        <v>332</v>
      </c>
      <c r="F11" s="97">
        <v>63.55</v>
      </c>
      <c r="G11" s="94" t="s">
        <v>345</v>
      </c>
      <c r="H11" s="98">
        <v>99</v>
      </c>
      <c r="I11" s="3" t="s">
        <v>165</v>
      </c>
      <c r="J11" s="3" t="s">
        <v>166</v>
      </c>
      <c r="K11" s="3" t="s">
        <v>191</v>
      </c>
      <c r="L11" s="3" t="s">
        <v>35</v>
      </c>
      <c r="M11" s="3" t="s">
        <v>18</v>
      </c>
      <c r="N11" s="3"/>
      <c r="O11" s="3"/>
      <c r="P11" s="3" t="s">
        <v>17</v>
      </c>
      <c r="Q11" s="95">
        <v>400</v>
      </c>
      <c r="R11" s="18">
        <f t="shared" si="0"/>
        <v>623.13139260424862</v>
      </c>
      <c r="S11" s="103">
        <f t="shared" si="1"/>
        <v>6.2313139260424859E-2</v>
      </c>
      <c r="T11" s="14" t="s">
        <v>18</v>
      </c>
      <c r="U11" s="108"/>
      <c r="V11" s="109"/>
      <c r="W11" s="110"/>
      <c r="X11" s="71"/>
      <c r="Y11" s="12"/>
      <c r="Z11" s="12"/>
      <c r="AA11" s="12"/>
      <c r="AB11" s="12"/>
      <c r="AC11" s="72"/>
      <c r="AD11" s="71"/>
      <c r="AE11" s="27"/>
      <c r="AF11" s="12"/>
      <c r="AG11" s="106">
        <f>IF(S11&gt;=1,S11,0)</f>
        <v>0</v>
      </c>
      <c r="AH11" s="27"/>
      <c r="AI11" s="27"/>
      <c r="AJ11" s="12"/>
      <c r="AK11" s="12"/>
      <c r="AL11" s="12"/>
      <c r="AM11" s="27"/>
      <c r="AN11" s="12"/>
      <c r="AO11" s="72"/>
      <c r="AP11" s="71"/>
      <c r="AQ11" s="12"/>
      <c r="AR11" s="12"/>
      <c r="AS11" s="12"/>
      <c r="AT11" s="72"/>
      <c r="AU11" s="71"/>
      <c r="AV11" s="12"/>
      <c r="AW11" s="12"/>
      <c r="AX11" s="71"/>
      <c r="AY11" s="72"/>
      <c r="AZ11" s="38"/>
      <c r="BA11" s="37"/>
      <c r="BB11" s="71"/>
      <c r="BC11" s="72"/>
      <c r="BD11" s="71"/>
      <c r="BE11" s="12"/>
      <c r="BF11" s="12"/>
      <c r="BG11" s="12"/>
      <c r="BH11" s="12"/>
      <c r="BI11" s="12"/>
      <c r="BJ11" s="72"/>
      <c r="BK11" s="71"/>
      <c r="BL11" s="12"/>
      <c r="BM11" s="72"/>
      <c r="BN11" s="71"/>
      <c r="BO11" s="12"/>
      <c r="BP11" s="12"/>
      <c r="BQ11" s="12"/>
      <c r="BR11" s="12"/>
      <c r="BS11" s="12"/>
      <c r="BT11" s="12"/>
      <c r="BU11" s="12"/>
      <c r="BV11" s="71"/>
      <c r="BW11" s="12"/>
      <c r="BX11" s="72"/>
      <c r="BY11" s="86"/>
    </row>
    <row r="12" spans="1:77" ht="63.75" customHeight="1" x14ac:dyDescent="0.2">
      <c r="A12" s="8">
        <v>8</v>
      </c>
      <c r="B12" s="3" t="s">
        <v>113</v>
      </c>
      <c r="C12" s="3" t="s">
        <v>15</v>
      </c>
      <c r="D12" s="3" t="s">
        <v>15</v>
      </c>
      <c r="E12" s="2" t="s">
        <v>334</v>
      </c>
      <c r="F12" s="97">
        <v>200.6</v>
      </c>
      <c r="G12" s="2"/>
      <c r="H12" s="98"/>
      <c r="I12" s="3" t="s">
        <v>114</v>
      </c>
      <c r="K12" s="3" t="s">
        <v>115</v>
      </c>
      <c r="M12" s="3" t="s">
        <v>118</v>
      </c>
      <c r="N12" s="3"/>
      <c r="O12" s="3" t="s">
        <v>89</v>
      </c>
      <c r="P12" s="3" t="s">
        <v>117</v>
      </c>
      <c r="Q12" s="95">
        <v>1600</v>
      </c>
      <c r="R12" s="19">
        <v>1600</v>
      </c>
      <c r="S12" s="104">
        <f t="shared" si="1"/>
        <v>0.16</v>
      </c>
      <c r="T12" s="14" t="s">
        <v>354</v>
      </c>
      <c r="U12" s="108"/>
      <c r="V12" s="109"/>
      <c r="W12" s="110"/>
      <c r="X12" s="71"/>
      <c r="Y12" s="12"/>
      <c r="Z12" s="12"/>
      <c r="AA12" s="12"/>
      <c r="AB12" s="12"/>
      <c r="AC12" s="29" t="str">
        <f>IF(S12&gt;=10,"HP5","-")</f>
        <v>-</v>
      </c>
      <c r="AD12" s="71"/>
      <c r="AE12" s="118">
        <f>IF(S12&gt;=0.1,S12,0)</f>
        <v>0.16</v>
      </c>
      <c r="AF12" s="12"/>
      <c r="AG12" s="12"/>
      <c r="AH12" s="118">
        <f>IF(S12&gt;=0.1,S12,0)</f>
        <v>0.16</v>
      </c>
      <c r="AI12" s="12"/>
      <c r="AJ12" s="12"/>
      <c r="AK12" s="12"/>
      <c r="AL12" s="12"/>
      <c r="AM12" s="118">
        <f>IF(S12&gt;=0.1,S12,0)</f>
        <v>0.16</v>
      </c>
      <c r="AN12" s="12"/>
      <c r="AO12" s="72"/>
      <c r="AP12" s="71"/>
      <c r="AQ12" s="12"/>
      <c r="AR12" s="73"/>
      <c r="AS12" s="12"/>
      <c r="AT12" s="72"/>
      <c r="AU12" s="71"/>
      <c r="AV12" s="27"/>
      <c r="AW12" s="12"/>
      <c r="AX12" s="26"/>
      <c r="AY12" s="72"/>
      <c r="AZ12" s="38"/>
      <c r="BA12" s="27"/>
      <c r="BB12" s="26"/>
      <c r="BC12" s="28"/>
      <c r="BD12" s="71"/>
      <c r="BE12" s="12"/>
      <c r="BF12" s="12"/>
      <c r="BG12" s="12"/>
      <c r="BH12" s="12"/>
      <c r="BI12" s="12"/>
      <c r="BJ12" s="72"/>
      <c r="BK12" s="71"/>
      <c r="BL12" s="12"/>
      <c r="BM12" s="72"/>
      <c r="BN12" s="71"/>
      <c r="BO12" s="12"/>
      <c r="BP12" s="12"/>
      <c r="BQ12" s="12"/>
      <c r="BR12" s="12"/>
      <c r="BS12" s="12"/>
      <c r="BT12" s="12"/>
      <c r="BU12" s="12"/>
      <c r="BV12" s="71"/>
      <c r="BW12" s="12"/>
      <c r="BX12" s="72"/>
      <c r="BY12" s="86"/>
    </row>
    <row r="13" spans="1:77" ht="51" x14ac:dyDescent="0.2">
      <c r="A13" s="8">
        <v>9</v>
      </c>
      <c r="B13" s="3" t="s">
        <v>68</v>
      </c>
      <c r="C13" s="3" t="s">
        <v>73</v>
      </c>
      <c r="D13" s="3" t="s">
        <v>72</v>
      </c>
      <c r="E13" s="2" t="s">
        <v>335</v>
      </c>
      <c r="F13" s="97">
        <v>58.69</v>
      </c>
      <c r="G13" s="10" t="s">
        <v>346</v>
      </c>
      <c r="H13" s="94">
        <v>154.76</v>
      </c>
      <c r="I13" s="3" t="s">
        <v>69</v>
      </c>
      <c r="K13" s="3" t="s">
        <v>70</v>
      </c>
      <c r="L13" s="3" t="s">
        <v>71</v>
      </c>
      <c r="M13" s="3" t="s">
        <v>76</v>
      </c>
      <c r="N13" s="3"/>
      <c r="O13" s="3" t="s">
        <v>162</v>
      </c>
      <c r="P13" s="3" t="s">
        <v>75</v>
      </c>
      <c r="Q13" s="95">
        <v>1000</v>
      </c>
      <c r="R13" s="18">
        <f>(Q13*H13)/(F13)</f>
        <v>2636.9057761117738</v>
      </c>
      <c r="S13" s="103">
        <f t="shared" si="1"/>
        <v>0.26369057761117737</v>
      </c>
      <c r="T13" s="14" t="s">
        <v>355</v>
      </c>
      <c r="U13" s="108"/>
      <c r="V13" s="109"/>
      <c r="W13" s="110"/>
      <c r="X13" s="71"/>
      <c r="Y13" s="12"/>
      <c r="Z13" s="12"/>
      <c r="AA13" s="12"/>
      <c r="AB13" s="12"/>
      <c r="AC13" s="29" t="str">
        <f>IF(S13&gt;=10,"HP5","-")</f>
        <v>-</v>
      </c>
      <c r="AD13" s="71"/>
      <c r="AE13" s="12"/>
      <c r="AF13" s="12"/>
      <c r="AG13" s="106">
        <f>IF(S13&gt;=1,S13,0)</f>
        <v>0</v>
      </c>
      <c r="AH13" s="12"/>
      <c r="AI13" s="12"/>
      <c r="AJ13" s="12"/>
      <c r="AK13" s="12"/>
      <c r="AL13" s="12"/>
      <c r="AM13" s="12"/>
      <c r="AN13" s="12"/>
      <c r="AO13" s="107">
        <f>IF(S13&gt;=1,S13,0)</f>
        <v>0</v>
      </c>
      <c r="AP13" s="71"/>
      <c r="AQ13" s="12"/>
      <c r="AR13" s="122" t="str">
        <f>IF(S13&gt;=0.1,"HP7","-")</f>
        <v>HP7</v>
      </c>
      <c r="AS13" s="12"/>
      <c r="AT13" s="72"/>
      <c r="AU13" s="71"/>
      <c r="AV13" s="12"/>
      <c r="AW13" s="12"/>
      <c r="AX13" s="31" t="str">
        <f>IF(S13&gt;=0.3,"HP10","-")</f>
        <v>-</v>
      </c>
      <c r="AY13" s="72"/>
      <c r="AZ13" s="38"/>
      <c r="BA13" s="30" t="str">
        <f>IF(S13&gt;=1,"HP11","-")</f>
        <v>-</v>
      </c>
      <c r="BB13" s="31" t="str">
        <f>IF(S13&gt;=10,"HP13","-")</f>
        <v>-</v>
      </c>
      <c r="BC13" s="29" t="str">
        <f>IF(S13&gt;=10,"HP13","-")</f>
        <v>-</v>
      </c>
      <c r="BD13" s="71"/>
      <c r="BE13" s="12"/>
      <c r="BF13" s="12"/>
      <c r="BG13" s="12"/>
      <c r="BH13" s="12"/>
      <c r="BI13" s="12"/>
      <c r="BJ13" s="72"/>
      <c r="BK13" s="71"/>
      <c r="BL13" s="12"/>
      <c r="BM13" s="72"/>
      <c r="BN13" s="71"/>
      <c r="BO13" s="12"/>
      <c r="BP13" s="12"/>
      <c r="BQ13" s="12"/>
      <c r="BR13" s="12"/>
      <c r="BS13" s="12"/>
      <c r="BT13" s="12"/>
      <c r="BU13" s="12"/>
      <c r="BV13" s="71"/>
      <c r="BW13" s="12"/>
      <c r="BX13" s="72"/>
      <c r="BY13" s="86"/>
    </row>
    <row r="14" spans="1:77" ht="51" x14ac:dyDescent="0.2">
      <c r="A14" s="8">
        <v>10</v>
      </c>
      <c r="B14" s="3" t="s">
        <v>132</v>
      </c>
      <c r="C14" s="3" t="s">
        <v>136</v>
      </c>
      <c r="D14" s="3" t="s">
        <v>135</v>
      </c>
      <c r="E14" s="2" t="s">
        <v>335</v>
      </c>
      <c r="F14" s="97">
        <v>58.69</v>
      </c>
      <c r="G14" s="94" t="s">
        <v>347</v>
      </c>
      <c r="H14" s="94">
        <v>129.59</v>
      </c>
      <c r="I14" s="3" t="s">
        <v>133</v>
      </c>
      <c r="K14" s="3" t="s">
        <v>134</v>
      </c>
      <c r="M14" s="3" t="s">
        <v>139</v>
      </c>
      <c r="N14" s="3"/>
      <c r="O14" s="3" t="s">
        <v>164</v>
      </c>
      <c r="P14" s="3" t="s">
        <v>138</v>
      </c>
      <c r="Q14" s="95">
        <v>700</v>
      </c>
      <c r="R14" s="18">
        <f>(Q14*H14)/(F14)</f>
        <v>1545.6295791446585</v>
      </c>
      <c r="S14" s="103">
        <f t="shared" si="1"/>
        <v>0.15456295791446584</v>
      </c>
      <c r="T14" s="14" t="s">
        <v>356</v>
      </c>
      <c r="U14" s="108"/>
      <c r="V14" s="109"/>
      <c r="W14" s="110"/>
      <c r="X14" s="71"/>
      <c r="Y14" s="12"/>
      <c r="Z14" s="12"/>
      <c r="AA14" s="12"/>
      <c r="AB14" s="27"/>
      <c r="AC14" s="29" t="str">
        <f>IF(S14&gt;=10,"HP5","-")</f>
        <v>-</v>
      </c>
      <c r="AD14" s="71"/>
      <c r="AE14" s="12"/>
      <c r="AF14" s="117">
        <f>IF(S14&gt;=0.1,S14,0)</f>
        <v>0.15456295791446584</v>
      </c>
      <c r="AG14" s="12"/>
      <c r="AH14" s="12"/>
      <c r="AI14" s="12"/>
      <c r="AJ14" s="12"/>
      <c r="AK14" s="12"/>
      <c r="AL14" s="12"/>
      <c r="AM14" s="12"/>
      <c r="AN14" s="117">
        <f>IF(S14&gt;=0.1,S14,0)</f>
        <v>0.15456295791446584</v>
      </c>
      <c r="AO14" s="72"/>
      <c r="AP14" s="71"/>
      <c r="AQ14" s="12"/>
      <c r="AR14" s="122" t="str">
        <f>IF(S14&gt;=0.1,"HP7","-")</f>
        <v>HP7</v>
      </c>
      <c r="AS14" s="12"/>
      <c r="AT14" s="72"/>
      <c r="AU14" s="71"/>
      <c r="AV14" s="12"/>
      <c r="AW14" s="12"/>
      <c r="AX14" s="31" t="str">
        <f>IF(S14&gt;=0.3,"HP10","-")</f>
        <v>-</v>
      </c>
      <c r="AY14" s="72"/>
      <c r="AZ14" s="38"/>
      <c r="BA14" s="30" t="str">
        <f>IF(S14&gt;=1,"HP11","-")</f>
        <v>-</v>
      </c>
      <c r="BB14" s="31" t="str">
        <f>IF(S14&gt;=10,"HP13","-")</f>
        <v>-</v>
      </c>
      <c r="BC14" s="29" t="str">
        <f>IF(S14&gt;=10,"HP13","-")</f>
        <v>-</v>
      </c>
      <c r="BD14" s="71"/>
      <c r="BE14" s="12"/>
      <c r="BF14" s="12"/>
      <c r="BG14" s="12"/>
      <c r="BH14" s="12"/>
      <c r="BI14" s="12"/>
      <c r="BJ14" s="72"/>
      <c r="BK14" s="71"/>
      <c r="BL14" s="12"/>
      <c r="BM14" s="72"/>
      <c r="BN14" s="71"/>
      <c r="BO14" s="12"/>
      <c r="BP14" s="12"/>
      <c r="BQ14" s="12"/>
      <c r="BR14" s="12"/>
      <c r="BS14" s="12"/>
      <c r="BT14" s="12"/>
      <c r="BU14" s="12"/>
      <c r="BV14" s="71"/>
      <c r="BW14" s="12"/>
      <c r="BX14" s="72"/>
      <c r="BY14" s="86"/>
    </row>
    <row r="15" spans="1:77" ht="76.5" customHeight="1" x14ac:dyDescent="0.2">
      <c r="A15" s="8">
        <v>11</v>
      </c>
      <c r="B15" s="3" t="s">
        <v>127</v>
      </c>
      <c r="C15" s="3" t="s">
        <v>15</v>
      </c>
      <c r="D15" s="3" t="s">
        <v>15</v>
      </c>
      <c r="E15" s="2" t="s">
        <v>333</v>
      </c>
      <c r="F15" s="99">
        <v>207.2</v>
      </c>
      <c r="G15" s="100"/>
      <c r="H15" s="94"/>
      <c r="I15" s="3" t="s">
        <v>128</v>
      </c>
      <c r="K15" s="3" t="s">
        <v>129</v>
      </c>
      <c r="M15" s="3" t="s">
        <v>2</v>
      </c>
      <c r="N15" s="3"/>
      <c r="O15" s="3" t="s">
        <v>131</v>
      </c>
      <c r="P15" s="3" t="s">
        <v>1</v>
      </c>
      <c r="Q15" s="95">
        <v>1500</v>
      </c>
      <c r="R15" s="102">
        <v>1500</v>
      </c>
      <c r="S15" s="104">
        <f t="shared" si="1"/>
        <v>0.15</v>
      </c>
      <c r="T15" s="14" t="s">
        <v>357</v>
      </c>
      <c r="U15" s="108"/>
      <c r="V15" s="109"/>
      <c r="W15" s="110"/>
      <c r="X15" s="71"/>
      <c r="Y15" s="12"/>
      <c r="Z15" s="12"/>
      <c r="AA15" s="12"/>
      <c r="AB15" s="27"/>
      <c r="AC15" s="29" t="str">
        <f>IF(S15&gt;=10,"HP5","-")</f>
        <v>-</v>
      </c>
      <c r="AD15" s="71"/>
      <c r="AE15" s="27"/>
      <c r="AF15" s="12"/>
      <c r="AG15" s="106">
        <f>IF(S15&gt;=1,S15,0)</f>
        <v>0</v>
      </c>
      <c r="AH15" s="12"/>
      <c r="AI15" s="12"/>
      <c r="AJ15" s="12"/>
      <c r="AK15" s="12"/>
      <c r="AL15" s="12"/>
      <c r="AM15" s="12"/>
      <c r="AN15" s="12"/>
      <c r="AO15" s="107">
        <f>IF(S15&gt;=1,S15,0)</f>
        <v>0</v>
      </c>
      <c r="AP15" s="71"/>
      <c r="AQ15" s="12"/>
      <c r="AR15" s="12"/>
      <c r="AS15" s="12"/>
      <c r="AT15" s="72"/>
      <c r="AU15" s="71"/>
      <c r="AV15" s="12"/>
      <c r="AW15" s="12"/>
      <c r="AX15" s="31" t="str">
        <f>IF(S15&gt;=0.3,"HP10","-")</f>
        <v>-</v>
      </c>
      <c r="AY15" s="72"/>
      <c r="AZ15" s="38"/>
      <c r="BA15" s="37"/>
      <c r="BB15" s="71"/>
      <c r="BC15" s="72"/>
      <c r="BD15" s="71"/>
      <c r="BE15" s="12"/>
      <c r="BF15" s="12"/>
      <c r="BG15" s="12"/>
      <c r="BH15" s="12"/>
      <c r="BI15" s="12"/>
      <c r="BJ15" s="72"/>
      <c r="BK15" s="71"/>
      <c r="BL15" s="12"/>
      <c r="BM15" s="72"/>
      <c r="BN15" s="71"/>
      <c r="BO15" s="12"/>
      <c r="BP15" s="12"/>
      <c r="BQ15" s="12"/>
      <c r="BR15" s="12"/>
      <c r="BS15" s="12"/>
      <c r="BT15" s="12"/>
      <c r="BU15" s="12"/>
      <c r="BV15" s="71"/>
      <c r="BW15" s="12"/>
      <c r="BX15" s="72"/>
      <c r="BY15" s="86"/>
    </row>
    <row r="16" spans="1:77" ht="51" customHeight="1" x14ac:dyDescent="0.2">
      <c r="A16" s="8">
        <v>12</v>
      </c>
      <c r="B16" s="3" t="s">
        <v>59</v>
      </c>
      <c r="C16" s="3" t="s">
        <v>64</v>
      </c>
      <c r="D16" s="3" t="s">
        <v>63</v>
      </c>
      <c r="E16" s="2" t="s">
        <v>326</v>
      </c>
      <c r="F16" s="97">
        <v>121.8</v>
      </c>
      <c r="G16" s="101" t="s">
        <v>348</v>
      </c>
      <c r="H16" s="98">
        <v>178.8</v>
      </c>
      <c r="I16" s="3" t="s">
        <v>60</v>
      </c>
      <c r="K16" s="3" t="s">
        <v>61</v>
      </c>
      <c r="L16" s="3" t="s">
        <v>62</v>
      </c>
      <c r="M16" s="3" t="s">
        <v>67</v>
      </c>
      <c r="N16" s="3"/>
      <c r="O16" s="3"/>
      <c r="P16" s="3" t="s">
        <v>66</v>
      </c>
      <c r="Q16" s="95">
        <v>100</v>
      </c>
      <c r="R16" s="18">
        <f>(Q16*H16)/(F16)</f>
        <v>146.79802955665025</v>
      </c>
      <c r="S16" s="103">
        <f t="shared" si="1"/>
        <v>1.4679802955665025E-2</v>
      </c>
      <c r="T16" s="14" t="s">
        <v>67</v>
      </c>
      <c r="U16" s="108"/>
      <c r="V16" s="109"/>
      <c r="W16" s="110"/>
      <c r="X16" s="71"/>
      <c r="Y16" s="12"/>
      <c r="Z16" s="12"/>
      <c r="AA16" s="12"/>
      <c r="AB16" s="12"/>
      <c r="AC16" s="72"/>
      <c r="AD16" s="71"/>
      <c r="AE16" s="27"/>
      <c r="AF16" s="106">
        <f>IF(S16&gt;=0.1,S16,0)</f>
        <v>0</v>
      </c>
      <c r="AG16" s="12"/>
      <c r="AH16" s="27"/>
      <c r="AI16" s="27"/>
      <c r="AJ16" s="106">
        <f>IF(S16&gt;=0.1,S16,0)</f>
        <v>0</v>
      </c>
      <c r="AK16" s="12"/>
      <c r="AL16" s="12"/>
      <c r="AM16" s="27"/>
      <c r="AN16" s="106">
        <f>IF(S16&gt;=0.1,S16,0)</f>
        <v>0</v>
      </c>
      <c r="AO16" s="72"/>
      <c r="AP16" s="71"/>
      <c r="AQ16" s="12"/>
      <c r="AR16" s="12"/>
      <c r="AS16" s="12"/>
      <c r="AT16" s="72"/>
      <c r="AU16" s="71"/>
      <c r="AV16" s="12"/>
      <c r="AW16" s="12"/>
      <c r="AX16" s="71"/>
      <c r="AY16" s="72"/>
      <c r="AZ16" s="38"/>
      <c r="BA16" s="37"/>
      <c r="BB16" s="71"/>
      <c r="BC16" s="72"/>
      <c r="BD16" s="71"/>
      <c r="BE16" s="12"/>
      <c r="BF16" s="12"/>
      <c r="BG16" s="12"/>
      <c r="BH16" s="12"/>
      <c r="BI16" s="12"/>
      <c r="BJ16" s="72"/>
      <c r="BK16" s="71"/>
      <c r="BL16" s="12"/>
      <c r="BM16" s="72"/>
      <c r="BN16" s="71"/>
      <c r="BO16" s="12"/>
      <c r="BP16" s="12"/>
      <c r="BQ16" s="12"/>
      <c r="BR16" s="12"/>
      <c r="BS16" s="12"/>
      <c r="BT16" s="12"/>
      <c r="BU16" s="12"/>
      <c r="BV16" s="71"/>
      <c r="BW16" s="12"/>
      <c r="BX16" s="72"/>
      <c r="BY16" s="86"/>
    </row>
    <row r="17" spans="1:77" x14ac:dyDescent="0.2">
      <c r="A17" s="8">
        <v>13</v>
      </c>
      <c r="B17" s="3" t="s">
        <v>47</v>
      </c>
      <c r="C17" s="3" t="s">
        <v>52</v>
      </c>
      <c r="D17" s="3" t="s">
        <v>51</v>
      </c>
      <c r="E17" s="2" t="s">
        <v>326</v>
      </c>
      <c r="F17" s="97">
        <v>121.8</v>
      </c>
      <c r="G17" s="101" t="s">
        <v>349</v>
      </c>
      <c r="H17" s="94">
        <v>228.15</v>
      </c>
      <c r="I17" s="3" t="s">
        <v>48</v>
      </c>
      <c r="K17" s="3" t="s">
        <v>49</v>
      </c>
      <c r="L17" s="3" t="s">
        <v>50</v>
      </c>
      <c r="M17" s="3" t="s">
        <v>22</v>
      </c>
      <c r="N17" s="3"/>
      <c r="O17" s="3" t="s">
        <v>23</v>
      </c>
      <c r="P17" s="3" t="s">
        <v>21</v>
      </c>
      <c r="Q17" s="95">
        <v>450</v>
      </c>
      <c r="R17" s="18">
        <f>(Q17*H17)/(F17)</f>
        <v>842.91871921182269</v>
      </c>
      <c r="S17" s="103">
        <f t="shared" si="1"/>
        <v>8.4291871921182274E-2</v>
      </c>
      <c r="T17" s="14" t="s">
        <v>309</v>
      </c>
      <c r="U17" s="111"/>
      <c r="V17" s="112"/>
      <c r="W17" s="113"/>
      <c r="X17" s="75"/>
      <c r="Y17" s="75"/>
      <c r="Z17" s="75"/>
      <c r="AA17" s="75"/>
      <c r="AB17" s="75"/>
      <c r="AC17" s="75"/>
      <c r="AD17" s="74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6"/>
      <c r="AP17" s="77"/>
      <c r="AQ17" s="78"/>
      <c r="AR17" s="78"/>
      <c r="AS17" s="78"/>
      <c r="AT17" s="79"/>
      <c r="AU17" s="75"/>
      <c r="AV17" s="106">
        <f>IF(S17&gt;=1,S17,0)</f>
        <v>0</v>
      </c>
      <c r="AW17" s="75"/>
      <c r="AX17" s="77"/>
      <c r="AY17" s="79"/>
      <c r="AZ17" s="80"/>
      <c r="BA17" s="75"/>
      <c r="BB17" s="77"/>
      <c r="BC17" s="79"/>
      <c r="BD17" s="74"/>
      <c r="BE17" s="75"/>
      <c r="BF17" s="75"/>
      <c r="BG17" s="75"/>
      <c r="BH17" s="75"/>
      <c r="BI17" s="75"/>
      <c r="BJ17" s="76"/>
      <c r="BK17" s="74"/>
      <c r="BL17" s="75"/>
      <c r="BM17" s="76"/>
      <c r="BN17" s="74"/>
      <c r="BO17" s="75"/>
      <c r="BP17" s="75"/>
      <c r="BQ17" s="75"/>
      <c r="BR17" s="75"/>
      <c r="BS17" s="75"/>
      <c r="BT17" s="75"/>
      <c r="BU17" s="75"/>
      <c r="BV17" s="74"/>
      <c r="BW17" s="75"/>
      <c r="BX17" s="76"/>
      <c r="BY17" s="93"/>
    </row>
    <row r="18" spans="1:77" x14ac:dyDescent="0.2">
      <c r="A18" s="8">
        <v>14</v>
      </c>
      <c r="B18" s="3" t="s">
        <v>53</v>
      </c>
      <c r="C18" s="3" t="s">
        <v>58</v>
      </c>
      <c r="D18" s="3" t="s">
        <v>57</v>
      </c>
      <c r="E18" s="2" t="s">
        <v>326</v>
      </c>
      <c r="F18" s="97">
        <v>121.8</v>
      </c>
      <c r="G18" s="101" t="s">
        <v>350</v>
      </c>
      <c r="H18" s="94">
        <v>299.05</v>
      </c>
      <c r="I18" s="3" t="s">
        <v>54</v>
      </c>
      <c r="K18" s="3" t="s">
        <v>307</v>
      </c>
      <c r="L18" s="3" t="s">
        <v>56</v>
      </c>
      <c r="M18" s="3" t="s">
        <v>22</v>
      </c>
      <c r="N18" s="3"/>
      <c r="O18" s="3" t="s">
        <v>23</v>
      </c>
      <c r="P18" s="3" t="s">
        <v>21</v>
      </c>
      <c r="Q18" s="95">
        <v>450</v>
      </c>
      <c r="R18" s="18">
        <f>(Q18*H18)/(F18)</f>
        <v>1104.8645320197045</v>
      </c>
      <c r="S18" s="103">
        <f t="shared" si="1"/>
        <v>0.11048645320197045</v>
      </c>
      <c r="T18" s="14" t="s">
        <v>312</v>
      </c>
      <c r="U18" s="111"/>
      <c r="V18" s="112"/>
      <c r="W18" s="113"/>
      <c r="X18" s="75"/>
      <c r="Y18" s="75"/>
      <c r="Z18" s="75"/>
      <c r="AA18" s="75"/>
      <c r="AB18" s="75"/>
      <c r="AC18" s="75"/>
      <c r="AD18" s="74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6"/>
      <c r="AP18" s="77"/>
      <c r="AQ18" s="78"/>
      <c r="AR18" s="78"/>
      <c r="AS18" s="78"/>
      <c r="AT18" s="79"/>
      <c r="AU18" s="75"/>
      <c r="AV18" s="106">
        <f>IF(S18&gt;=1,S18,0)</f>
        <v>0</v>
      </c>
      <c r="AW18" s="75"/>
      <c r="AX18" s="77"/>
      <c r="AY18" s="79"/>
      <c r="AZ18" s="80"/>
      <c r="BA18" s="75"/>
      <c r="BB18" s="77"/>
      <c r="BC18" s="79"/>
      <c r="BD18" s="74"/>
      <c r="BE18" s="75"/>
      <c r="BF18" s="75"/>
      <c r="BG18" s="75"/>
      <c r="BH18" s="75"/>
      <c r="BI18" s="75"/>
      <c r="BJ18" s="76"/>
      <c r="BK18" s="74"/>
      <c r="BL18" s="75"/>
      <c r="BM18" s="76"/>
      <c r="BN18" s="74"/>
      <c r="BO18" s="75"/>
      <c r="BP18" s="75"/>
      <c r="BQ18" s="75"/>
      <c r="BR18" s="75"/>
      <c r="BS18" s="75"/>
      <c r="BT18" s="75"/>
      <c r="BU18" s="75"/>
      <c r="BV18" s="74"/>
      <c r="BW18" s="75"/>
      <c r="BX18" s="76"/>
      <c r="BY18" s="93"/>
    </row>
    <row r="19" spans="1:77" ht="38.25" x14ac:dyDescent="0.2">
      <c r="A19" s="8">
        <v>15</v>
      </c>
      <c r="B19" s="3" t="s">
        <v>85</v>
      </c>
      <c r="C19" s="3" t="s">
        <v>15</v>
      </c>
      <c r="D19" s="3" t="s">
        <v>15</v>
      </c>
      <c r="E19" s="2" t="s">
        <v>336</v>
      </c>
      <c r="F19" s="99">
        <v>78.959999999999994</v>
      </c>
      <c r="I19" s="3" t="s">
        <v>86</v>
      </c>
      <c r="K19" s="3" t="s">
        <v>87</v>
      </c>
      <c r="M19" s="3" t="s">
        <v>141</v>
      </c>
      <c r="N19" s="3"/>
      <c r="O19" s="3"/>
      <c r="P19" s="3" t="s">
        <v>140</v>
      </c>
      <c r="Q19" s="95">
        <v>1800</v>
      </c>
      <c r="R19" s="102">
        <v>1800</v>
      </c>
      <c r="S19" s="104">
        <f t="shared" si="1"/>
        <v>0.18</v>
      </c>
      <c r="T19" s="14" t="s">
        <v>310</v>
      </c>
      <c r="U19" s="111"/>
      <c r="V19" s="112"/>
      <c r="W19" s="113"/>
      <c r="X19" s="75"/>
      <c r="Y19" s="75"/>
      <c r="Z19" s="75"/>
      <c r="AA19" s="75"/>
      <c r="AB19" s="75"/>
      <c r="AC19" s="29" t="str">
        <f>IF(S19&gt;=10,"HP5","-")</f>
        <v>-</v>
      </c>
      <c r="AD19" s="74"/>
      <c r="AE19" s="75"/>
      <c r="AF19" s="118">
        <f>IF(S19&gt;=0.1,S19,0)</f>
        <v>0.18</v>
      </c>
      <c r="AG19" s="75"/>
      <c r="AH19" s="75"/>
      <c r="AI19" s="75"/>
      <c r="AJ19" s="75"/>
      <c r="AK19" s="75"/>
      <c r="AL19" s="75"/>
      <c r="AM19" s="75"/>
      <c r="AN19" s="118">
        <f>IF(S19&gt;=0.1,S19,0)</f>
        <v>0.18</v>
      </c>
      <c r="AO19" s="76"/>
      <c r="AP19" s="77"/>
      <c r="AQ19" s="78"/>
      <c r="AR19" s="78"/>
      <c r="AS19" s="78"/>
      <c r="AT19" s="79"/>
      <c r="AU19" s="75"/>
      <c r="AV19" s="75"/>
      <c r="AW19" s="75"/>
      <c r="AX19" s="77"/>
      <c r="AY19" s="79"/>
      <c r="AZ19" s="80"/>
      <c r="BA19" s="75"/>
      <c r="BB19" s="77"/>
      <c r="BC19" s="79"/>
      <c r="BD19" s="74"/>
      <c r="BE19" s="75"/>
      <c r="BF19" s="75"/>
      <c r="BG19" s="75"/>
      <c r="BH19" s="75"/>
      <c r="BI19" s="75"/>
      <c r="BJ19" s="76"/>
      <c r="BK19" s="74"/>
      <c r="BL19" s="75"/>
      <c r="BM19" s="76"/>
      <c r="BN19" s="74"/>
      <c r="BO19" s="75"/>
      <c r="BP19" s="75"/>
      <c r="BQ19" s="75"/>
      <c r="BR19" s="75"/>
      <c r="BS19" s="75"/>
      <c r="BT19" s="75"/>
      <c r="BU19" s="75"/>
      <c r="BV19" s="74"/>
      <c r="BW19" s="75"/>
      <c r="BX19" s="76"/>
      <c r="BY19" s="93"/>
    </row>
    <row r="20" spans="1:77" x14ac:dyDescent="0.2">
      <c r="A20" s="8">
        <v>16</v>
      </c>
      <c r="B20" s="3" t="s">
        <v>142</v>
      </c>
      <c r="C20" s="3" t="s">
        <v>146</v>
      </c>
      <c r="D20" s="3" t="s">
        <v>145</v>
      </c>
      <c r="E20" s="2" t="s">
        <v>340</v>
      </c>
      <c r="F20" s="97">
        <v>118.7</v>
      </c>
      <c r="G20" s="101" t="s">
        <v>351</v>
      </c>
      <c r="H20" s="98">
        <v>260.5</v>
      </c>
      <c r="I20" s="3" t="s">
        <v>183</v>
      </c>
      <c r="J20" s="3" t="s">
        <v>184</v>
      </c>
      <c r="K20" s="3" t="s">
        <v>143</v>
      </c>
      <c r="L20" s="3" t="s">
        <v>144</v>
      </c>
      <c r="M20" s="3" t="s">
        <v>149</v>
      </c>
      <c r="N20" s="3"/>
      <c r="O20" s="3" t="s">
        <v>23</v>
      </c>
      <c r="P20" s="3" t="s">
        <v>148</v>
      </c>
      <c r="Q20" s="95">
        <v>2100</v>
      </c>
      <c r="R20" s="18">
        <f>(Q20*H20)/(F20)</f>
        <v>4608.6773378264534</v>
      </c>
      <c r="S20" s="103">
        <f t="shared" si="1"/>
        <v>0.46086773378264534</v>
      </c>
      <c r="T20" s="14" t="s">
        <v>311</v>
      </c>
      <c r="U20" s="111"/>
      <c r="V20" s="112"/>
      <c r="W20" s="113"/>
      <c r="X20" s="75"/>
      <c r="Y20" s="75"/>
      <c r="Z20" s="75"/>
      <c r="AA20" s="75"/>
      <c r="AB20" s="75"/>
      <c r="AC20" s="75"/>
      <c r="AD20" s="74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6"/>
      <c r="AP20" s="77"/>
      <c r="AQ20" s="78"/>
      <c r="AR20" s="78"/>
      <c r="AS20" s="78"/>
      <c r="AT20" s="79"/>
      <c r="AU20" s="75"/>
      <c r="AV20" s="106">
        <f>IF(S20&gt;=1,S20,0)</f>
        <v>0</v>
      </c>
      <c r="AW20" s="75"/>
      <c r="AX20" s="77"/>
      <c r="AY20" s="79"/>
      <c r="AZ20" s="80"/>
      <c r="BA20" s="75"/>
      <c r="BB20" s="77"/>
      <c r="BC20" s="79"/>
      <c r="BD20" s="74"/>
      <c r="BE20" s="75"/>
      <c r="BF20" s="75"/>
      <c r="BG20" s="75"/>
      <c r="BH20" s="75"/>
      <c r="BI20" s="75"/>
      <c r="BJ20" s="76"/>
      <c r="BK20" s="74"/>
      <c r="BL20" s="75"/>
      <c r="BM20" s="76"/>
      <c r="BN20" s="74"/>
      <c r="BO20" s="75"/>
      <c r="BP20" s="75"/>
      <c r="BQ20" s="75"/>
      <c r="BR20" s="75"/>
      <c r="BS20" s="75"/>
      <c r="BT20" s="75"/>
      <c r="BU20" s="75"/>
      <c r="BV20" s="74"/>
      <c r="BW20" s="75"/>
      <c r="BX20" s="76"/>
      <c r="BY20" s="93"/>
    </row>
    <row r="21" spans="1:77" x14ac:dyDescent="0.2">
      <c r="A21" s="8">
        <v>17</v>
      </c>
      <c r="B21" s="5" t="s">
        <v>188</v>
      </c>
      <c r="C21" s="5" t="s">
        <v>189</v>
      </c>
      <c r="D21" s="5"/>
      <c r="E21" s="2" t="s">
        <v>337</v>
      </c>
      <c r="F21" s="99">
        <v>127.6</v>
      </c>
      <c r="I21" s="6" t="s">
        <v>193</v>
      </c>
      <c r="J21" s="9"/>
      <c r="K21" s="4" t="s">
        <v>192</v>
      </c>
      <c r="L21" s="4"/>
      <c r="M21" s="3"/>
      <c r="N21" s="3"/>
      <c r="O21" s="3"/>
      <c r="P21" s="3"/>
      <c r="Q21" s="95">
        <v>1900</v>
      </c>
      <c r="R21" s="102">
        <v>1900</v>
      </c>
      <c r="S21" s="104">
        <f t="shared" si="1"/>
        <v>0.19</v>
      </c>
      <c r="U21" s="111"/>
      <c r="V21" s="112"/>
      <c r="W21" s="113"/>
      <c r="X21" s="75"/>
      <c r="Y21" s="75"/>
      <c r="Z21" s="75"/>
      <c r="AA21" s="75"/>
      <c r="AB21" s="75"/>
      <c r="AC21" s="75"/>
      <c r="AD21" s="74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6"/>
      <c r="AP21" s="77"/>
      <c r="AQ21" s="78"/>
      <c r="AR21" s="78"/>
      <c r="AS21" s="78"/>
      <c r="AT21" s="79"/>
      <c r="AU21" s="75"/>
      <c r="AV21" s="75"/>
      <c r="AW21" s="75"/>
      <c r="AX21" s="77"/>
      <c r="AY21" s="79"/>
      <c r="AZ21" s="80"/>
      <c r="BA21" s="75"/>
      <c r="BB21" s="77"/>
      <c r="BC21" s="79"/>
      <c r="BD21" s="74"/>
      <c r="BE21" s="75"/>
      <c r="BF21" s="75"/>
      <c r="BG21" s="75"/>
      <c r="BH21" s="75"/>
      <c r="BI21" s="75"/>
      <c r="BJ21" s="76"/>
      <c r="BK21" s="74"/>
      <c r="BL21" s="75"/>
      <c r="BM21" s="76"/>
      <c r="BN21" s="74"/>
      <c r="BO21" s="75"/>
      <c r="BP21" s="75"/>
      <c r="BQ21" s="75"/>
      <c r="BR21" s="75"/>
      <c r="BS21" s="75"/>
      <c r="BT21" s="75"/>
      <c r="BU21" s="75"/>
      <c r="BV21" s="74"/>
      <c r="BW21" s="75"/>
      <c r="BX21" s="76"/>
      <c r="BY21" s="93"/>
    </row>
    <row r="22" spans="1:77" ht="25.5" x14ac:dyDescent="0.2">
      <c r="A22" s="8">
        <v>18</v>
      </c>
      <c r="B22" s="3" t="s">
        <v>119</v>
      </c>
      <c r="C22" s="3" t="s">
        <v>123</v>
      </c>
      <c r="D22" s="3" t="s">
        <v>122</v>
      </c>
      <c r="E22" s="2" t="s">
        <v>338</v>
      </c>
      <c r="F22" s="97">
        <v>204.4</v>
      </c>
      <c r="G22" s="101" t="s">
        <v>339</v>
      </c>
      <c r="H22" s="94">
        <v>504.87</v>
      </c>
      <c r="I22" s="3" t="s">
        <v>180</v>
      </c>
      <c r="J22" s="3" t="s">
        <v>181</v>
      </c>
      <c r="K22" s="3" t="s">
        <v>120</v>
      </c>
      <c r="L22" s="3" t="s">
        <v>121</v>
      </c>
      <c r="M22" s="3" t="s">
        <v>126</v>
      </c>
      <c r="N22" s="3"/>
      <c r="O22" s="3"/>
      <c r="P22" s="3" t="s">
        <v>125</v>
      </c>
      <c r="Q22" s="95">
        <v>2000</v>
      </c>
      <c r="R22" s="18">
        <f>(Q22*H22)/(2*F22)</f>
        <v>2470.009784735812</v>
      </c>
      <c r="S22" s="103">
        <f t="shared" si="1"/>
        <v>0.24700097847358121</v>
      </c>
      <c r="T22" s="14" t="s">
        <v>195</v>
      </c>
      <c r="U22" s="111"/>
      <c r="V22" s="112"/>
      <c r="W22" s="107">
        <f>IF(S22&gt;=1,S22,0)</f>
        <v>0</v>
      </c>
      <c r="X22" s="75"/>
      <c r="Y22" s="75"/>
      <c r="Z22" s="75"/>
      <c r="AA22" s="75"/>
      <c r="AB22" s="30" t="str">
        <f>IF(S22&gt;=1,"HP5","-")</f>
        <v>-</v>
      </c>
      <c r="AC22" s="75"/>
      <c r="AD22" s="74"/>
      <c r="AE22" s="117">
        <f>IF(S22&gt;=0.1,S22,0)</f>
        <v>0.24700097847358121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6"/>
      <c r="AP22" s="77"/>
      <c r="AQ22" s="78"/>
      <c r="AR22" s="78"/>
      <c r="AS22" s="78"/>
      <c r="AT22" s="79"/>
      <c r="AU22" s="75"/>
      <c r="AV22" s="75"/>
      <c r="AW22" s="75"/>
      <c r="AX22" s="77"/>
      <c r="AY22" s="79"/>
      <c r="AZ22" s="80"/>
      <c r="BA22" s="75"/>
      <c r="BB22" s="77"/>
      <c r="BC22" s="79"/>
      <c r="BD22" s="74"/>
      <c r="BE22" s="75"/>
      <c r="BF22" s="75"/>
      <c r="BG22" s="75"/>
      <c r="BH22" s="75"/>
      <c r="BI22" s="75"/>
      <c r="BJ22" s="76"/>
      <c r="BK22" s="74"/>
      <c r="BL22" s="75"/>
      <c r="BM22" s="76"/>
      <c r="BN22" s="74"/>
      <c r="BO22" s="75"/>
      <c r="BP22" s="75"/>
      <c r="BQ22" s="75"/>
      <c r="BR22" s="75"/>
      <c r="BS22" s="75"/>
      <c r="BT22" s="75"/>
      <c r="BU22" s="75"/>
      <c r="BV22" s="74"/>
      <c r="BW22" s="75"/>
      <c r="BX22" s="76"/>
      <c r="BY22" s="93"/>
    </row>
    <row r="23" spans="1:77" x14ac:dyDescent="0.2">
      <c r="U23" s="114">
        <f t="shared" ref="U23:V23" si="2">SUM(U11:U22)</f>
        <v>0</v>
      </c>
      <c r="V23" s="115">
        <f t="shared" si="2"/>
        <v>0</v>
      </c>
      <c r="W23" s="116">
        <f>SUM(W11:W22)</f>
        <v>0</v>
      </c>
      <c r="X23" s="115">
        <f t="shared" ref="X23" si="3">SUM(X11:X22)</f>
        <v>0</v>
      </c>
      <c r="Y23" s="53"/>
      <c r="Z23" s="53"/>
      <c r="AA23" s="53"/>
      <c r="AB23" s="53"/>
      <c r="AC23" s="53"/>
      <c r="AD23" s="114">
        <f t="shared" ref="AD23:AO23" si="4">SUM(AD5:AD22)</f>
        <v>0</v>
      </c>
      <c r="AE23" s="119">
        <f t="shared" si="4"/>
        <v>0.55223856523279102</v>
      </c>
      <c r="AF23" s="119">
        <f t="shared" si="4"/>
        <v>0.33456295791446583</v>
      </c>
      <c r="AG23" s="115">
        <f t="shared" si="4"/>
        <v>0</v>
      </c>
      <c r="AH23" s="120">
        <f t="shared" si="4"/>
        <v>0.16</v>
      </c>
      <c r="AI23" s="115">
        <f t="shared" si="4"/>
        <v>0</v>
      </c>
      <c r="AJ23" s="115">
        <f t="shared" si="4"/>
        <v>0</v>
      </c>
      <c r="AK23" s="115">
        <f t="shared" si="4"/>
        <v>0</v>
      </c>
      <c r="AL23" s="115">
        <f t="shared" si="4"/>
        <v>0</v>
      </c>
      <c r="AM23" s="120">
        <f t="shared" si="4"/>
        <v>0.16</v>
      </c>
      <c r="AN23" s="119">
        <f t="shared" si="4"/>
        <v>0.33456295791446583</v>
      </c>
      <c r="AO23" s="116">
        <f t="shared" si="4"/>
        <v>0</v>
      </c>
      <c r="AP23" s="33"/>
      <c r="AQ23" s="47"/>
      <c r="AR23" s="47"/>
      <c r="AS23" s="47"/>
      <c r="AT23" s="48"/>
      <c r="AU23" s="115">
        <f>SUM(AU5:AU22)</f>
        <v>0</v>
      </c>
      <c r="AV23" s="115">
        <f t="shared" ref="AV23:AW23" si="5">SUM(AV5:AV22)</f>
        <v>0</v>
      </c>
      <c r="AW23" s="115">
        <f t="shared" si="5"/>
        <v>0</v>
      </c>
      <c r="AX23" s="33"/>
      <c r="AY23" s="48"/>
      <c r="AZ23" s="23"/>
      <c r="BA23" s="53"/>
      <c r="BB23" s="33"/>
      <c r="BC23" s="48"/>
      <c r="BD23" s="114">
        <f>SUM(BD5:BD22)</f>
        <v>0</v>
      </c>
      <c r="BE23" s="115">
        <f t="shared" ref="BE23:BJ23" si="6">SUM(BE5:BE22)</f>
        <v>0</v>
      </c>
      <c r="BF23" s="115">
        <f t="shared" si="6"/>
        <v>0</v>
      </c>
      <c r="BG23" s="115">
        <f t="shared" si="6"/>
        <v>0</v>
      </c>
      <c r="BH23" s="115">
        <f t="shared" si="6"/>
        <v>0</v>
      </c>
      <c r="BI23" s="115">
        <f t="shared" si="6"/>
        <v>0</v>
      </c>
      <c r="BJ23" s="115">
        <f t="shared" si="6"/>
        <v>0</v>
      </c>
      <c r="BK23" s="114">
        <f>SUM(BK5:BK22)</f>
        <v>0</v>
      </c>
      <c r="BL23" s="53">
        <f>SUM(BL5:BL22)</f>
        <v>0.38724999999999998</v>
      </c>
      <c r="BM23" s="116">
        <f>SUM(BM5:BM22)</f>
        <v>0</v>
      </c>
      <c r="BN23" s="114">
        <f>SUM(BN5:BN22)</f>
        <v>0</v>
      </c>
      <c r="BO23" s="115">
        <f t="shared" ref="BO23:BU23" si="7">SUM(BO5:BO22)</f>
        <v>0</v>
      </c>
      <c r="BP23" s="115">
        <f t="shared" si="7"/>
        <v>0</v>
      </c>
      <c r="BQ23" s="115">
        <f t="shared" si="7"/>
        <v>0</v>
      </c>
      <c r="BR23" s="115">
        <f t="shared" si="7"/>
        <v>0</v>
      </c>
      <c r="BS23" s="115">
        <f t="shared" si="7"/>
        <v>0</v>
      </c>
      <c r="BT23" s="115">
        <f t="shared" si="7"/>
        <v>0</v>
      </c>
      <c r="BU23" s="115">
        <f t="shared" si="7"/>
        <v>0</v>
      </c>
      <c r="BV23" s="114">
        <f>SUM(BV5:BV22)</f>
        <v>0</v>
      </c>
      <c r="BW23" s="115">
        <f t="shared" ref="BW23:BX23" si="8">SUM(BW5:BW22)</f>
        <v>0</v>
      </c>
      <c r="BX23" s="115">
        <f t="shared" si="8"/>
        <v>0</v>
      </c>
      <c r="BY23" s="123">
        <f>SUM(BY5:BY22)</f>
        <v>0</v>
      </c>
    </row>
    <row r="24" spans="1:77" ht="25.5" customHeight="1" x14ac:dyDescent="0.2">
      <c r="AU24" s="148">
        <f>SUM(AU23:AW23)</f>
        <v>0</v>
      </c>
      <c r="AV24" s="149"/>
      <c r="AW24" s="150"/>
      <c r="BD24" s="151">
        <f>SUM(BD23:BJ23)</f>
        <v>0</v>
      </c>
      <c r="BE24" s="152"/>
      <c r="BF24" s="152"/>
      <c r="BG24" s="152"/>
      <c r="BH24" s="152"/>
      <c r="BI24" s="152"/>
      <c r="BJ24" s="153"/>
      <c r="BK24" s="154">
        <f>SUM(BK23:BM23)</f>
        <v>0.38724999999999998</v>
      </c>
      <c r="BL24" s="155"/>
      <c r="BM24" s="156"/>
      <c r="BN24" s="124" t="str">
        <f t="shared" ref="BN24:BU24" si="9">IF(BN23&gt;=0.1,"Eseguire Metodo di prova","-")</f>
        <v>-</v>
      </c>
      <c r="BO24" s="124" t="str">
        <f t="shared" si="9"/>
        <v>-</v>
      </c>
      <c r="BP24" s="124" t="str">
        <f t="shared" si="9"/>
        <v>-</v>
      </c>
      <c r="BQ24" s="124" t="str">
        <f t="shared" si="9"/>
        <v>-</v>
      </c>
      <c r="BR24" s="124" t="str">
        <f t="shared" si="9"/>
        <v>-</v>
      </c>
      <c r="BS24" s="124" t="str">
        <f t="shared" si="9"/>
        <v>-</v>
      </c>
      <c r="BT24" s="124" t="str">
        <f t="shared" si="9"/>
        <v>-</v>
      </c>
      <c r="BU24" s="124" t="str">
        <f t="shared" si="9"/>
        <v>-</v>
      </c>
      <c r="BV24" s="151">
        <f>SUM(BV23:BX23)</f>
        <v>0</v>
      </c>
      <c r="BW24" s="152"/>
      <c r="BX24" s="153"/>
      <c r="BY24" s="125">
        <f>SUM(BY23:BY23)</f>
        <v>0</v>
      </c>
    </row>
    <row r="25" spans="1:77" x14ac:dyDescent="0.2">
      <c r="U25" s="70" t="str">
        <f>IF(AND(U23&gt;=1,U23&lt;5),"HP4","-")</f>
        <v>-</v>
      </c>
      <c r="V25" s="70" t="str">
        <f>IF(V23&gt;=10,"HP4","-")</f>
        <v>-</v>
      </c>
      <c r="W25" s="70" t="str">
        <f>IF(W23&gt;=20,"HP4","-")</f>
        <v>-</v>
      </c>
      <c r="X25" s="70" t="str">
        <f>IF(X23&gt;=1,"HP5","-")</f>
        <v>-</v>
      </c>
      <c r="Y25" s="70"/>
      <c r="Z25" s="70"/>
      <c r="AA25" s="70"/>
      <c r="AB25" s="70"/>
      <c r="AC25" s="70"/>
      <c r="AD25" s="70" t="str">
        <f>IF(AD23&gt;=0.1,"HP6","-")</f>
        <v>-</v>
      </c>
      <c r="AE25" s="70" t="str">
        <f>IF(AE23&gt;=0.25,"HP6","-")</f>
        <v>HP6</v>
      </c>
      <c r="AF25" s="70" t="str">
        <f>IF(AF23&gt;=5,"HP6","-")</f>
        <v>-</v>
      </c>
      <c r="AG25" s="70" t="str">
        <f>IF(AG23&gt;=25,"HP6","-")</f>
        <v>-</v>
      </c>
      <c r="AH25" s="70" t="str">
        <f>IF(AH23&gt;=0.25,"HP6","-")</f>
        <v>-</v>
      </c>
      <c r="AI25" s="70" t="str">
        <f>IF(AI23&gt;=2.5,"HP6","-")</f>
        <v>-</v>
      </c>
      <c r="AJ25" s="70" t="str">
        <f>IF(AJ23&gt;=15,"HP6","-")</f>
        <v>-</v>
      </c>
      <c r="AK25" s="70" t="str">
        <f>IF(AK23&gt;=55,"HP6","-")</f>
        <v>-</v>
      </c>
      <c r="AL25" s="70" t="str">
        <f>IF(AL23&gt;=0.1,"HP6","-")</f>
        <v>-</v>
      </c>
      <c r="AM25" s="70" t="str">
        <f>IF(AM23&gt;=0.5,"HP6","-")</f>
        <v>-</v>
      </c>
      <c r="AN25" s="70" t="str">
        <f>IF(AN23&gt;=3.5,"HP6","-")</f>
        <v>-</v>
      </c>
      <c r="AO25" s="70" t="str">
        <f>IF(AO23&gt;=22.5,"HP6","-")</f>
        <v>-</v>
      </c>
      <c r="AU25" s="157" t="str">
        <f>IF(AU24&gt;=5,"HP8","-")</f>
        <v>-</v>
      </c>
      <c r="AV25" s="157"/>
      <c r="AW25" s="157"/>
      <c r="BD25" s="158" t="str">
        <f>IF(BD24&gt;=0.1,"Eseguire Metodo di prova","-")</f>
        <v>-</v>
      </c>
      <c r="BE25" s="158"/>
      <c r="BF25" s="158"/>
      <c r="BG25" s="158"/>
      <c r="BH25" s="158"/>
      <c r="BI25" s="158"/>
      <c r="BJ25" s="158"/>
      <c r="BK25" s="158" t="str">
        <f>IF(BK24&gt;=0.1,"Eseguire Metodo di prova","-")</f>
        <v>Eseguire Metodo di prova</v>
      </c>
      <c r="BL25" s="158"/>
      <c r="BM25" s="158"/>
      <c r="BN25" s="90"/>
      <c r="BO25" s="90"/>
      <c r="BP25" s="90"/>
      <c r="BQ25" s="90"/>
      <c r="BR25" s="90"/>
      <c r="BS25" s="90"/>
      <c r="BT25" s="90"/>
      <c r="BU25" s="90"/>
      <c r="BV25" s="159" t="str">
        <f>IF(BV24&gt;=0.1,"Eseguire Metodo di prova","-")</f>
        <v>-</v>
      </c>
      <c r="BW25" s="159"/>
      <c r="BX25" s="159"/>
      <c r="BY25" s="81"/>
    </row>
  </sheetData>
  <sheetProtection algorithmName="SHA-512" hashValue="3/+cWTyHtd8OP/ElgVsZBePnI7sA2cw9pUv7Qv3SemHzlHWtPWybAORHkf41Bpfdf1bQAFhrWru7fVpYH4INag==" saltValue="tJai4K4jS3zWrC/yg686Yg==" spinCount="100000" sheet="1" objects="1" scenarios="1"/>
  <sortState ref="A2:Q19">
    <sortCondition ref="A2:A19"/>
  </sortState>
  <mergeCells count="25">
    <mergeCell ref="U1:W1"/>
    <mergeCell ref="X1:AC1"/>
    <mergeCell ref="AD1:AO1"/>
    <mergeCell ref="AP1:AT1"/>
    <mergeCell ref="AU1:AW1"/>
    <mergeCell ref="AX1:AY1"/>
    <mergeCell ref="AZ1:BA1"/>
    <mergeCell ref="BB1:BC1"/>
    <mergeCell ref="BV1:BX1"/>
    <mergeCell ref="BD1:BJ1"/>
    <mergeCell ref="BK1:BM1"/>
    <mergeCell ref="BN1:BU1"/>
    <mergeCell ref="AU3:AW3"/>
    <mergeCell ref="BD3:BJ3"/>
    <mergeCell ref="BK3:BM3"/>
    <mergeCell ref="BN3:BU3"/>
    <mergeCell ref="BV3:BX3"/>
    <mergeCell ref="AU24:AW24"/>
    <mergeCell ref="BD24:BJ24"/>
    <mergeCell ref="BK24:BM24"/>
    <mergeCell ref="BV24:BX24"/>
    <mergeCell ref="AU25:AW25"/>
    <mergeCell ref="BD25:BJ25"/>
    <mergeCell ref="BK25:BM25"/>
    <mergeCell ref="BV25:BX25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7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2" sqref="B2"/>
    </sheetView>
  </sheetViews>
  <sheetFormatPr defaultColWidth="11.5703125" defaultRowHeight="12.75" x14ac:dyDescent="0.2"/>
  <cols>
    <col min="1" max="1" width="5.28515625" style="10" customWidth="1"/>
    <col min="2" max="2" width="24.140625" style="3" customWidth="1"/>
    <col min="3" max="3" width="20.5703125" style="3" customWidth="1"/>
    <col min="4" max="4" width="10.28515625" style="3" customWidth="1"/>
    <col min="5" max="5" width="7.5703125" style="3" bestFit="1" customWidth="1"/>
    <col min="6" max="6" width="10.28515625" style="3" customWidth="1"/>
    <col min="7" max="7" width="12.5703125" style="3" customWidth="1"/>
    <col min="8" max="8" width="10.28515625" style="3" customWidth="1"/>
    <col min="9" max="9" width="36.85546875" style="3" customWidth="1"/>
    <col min="10" max="10" width="31.28515625" style="3" customWidth="1"/>
    <col min="11" max="12" width="35.7109375" style="3" customWidth="1"/>
    <col min="13" max="13" width="26" style="3" customWidth="1"/>
    <col min="14" max="14" width="31.28515625" style="3" customWidth="1"/>
    <col min="15" max="15" width="21" style="3" customWidth="1"/>
    <col min="16" max="17" width="14.5703125" style="19" customWidth="1"/>
    <col min="18" max="18" width="14.5703125" style="20" customWidth="1"/>
    <col min="19" max="19" width="25.7109375" style="14" customWidth="1"/>
    <col min="20" max="20" width="12.28515625" style="21" customWidth="1"/>
    <col min="21" max="21" width="9.85546875" style="21" customWidth="1"/>
    <col min="22" max="25" width="10.140625" style="21" customWidth="1"/>
    <col min="26" max="37" width="11.5703125" style="21" customWidth="1"/>
    <col min="38" max="43" width="11.5703125" style="67" customWidth="1"/>
    <col min="44" max="50" width="11.5703125" style="67"/>
    <col min="51" max="16384" width="11.5703125" style="4"/>
  </cols>
  <sheetData>
    <row r="1" spans="1:50" s="67" customFormat="1" x14ac:dyDescent="0.2">
      <c r="A1" s="10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9"/>
      <c r="Q1" s="19"/>
      <c r="R1" s="20"/>
      <c r="S1" s="14"/>
      <c r="T1" s="165" t="s">
        <v>284</v>
      </c>
      <c r="U1" s="168"/>
      <c r="V1" s="168"/>
      <c r="W1" s="168"/>
      <c r="X1" s="168"/>
      <c r="Y1" s="166"/>
      <c r="Z1" s="165" t="s">
        <v>286</v>
      </c>
      <c r="AA1" s="168"/>
      <c r="AB1" s="168"/>
      <c r="AC1" s="168"/>
      <c r="AD1" s="168"/>
      <c r="AE1" s="168"/>
      <c r="AF1" s="63" t="s">
        <v>292</v>
      </c>
      <c r="AG1" s="165" t="s">
        <v>294</v>
      </c>
      <c r="AH1" s="166"/>
      <c r="AI1" s="165" t="s">
        <v>296</v>
      </c>
      <c r="AJ1" s="168"/>
      <c r="AK1" s="166"/>
      <c r="AL1" s="39" t="s">
        <v>297</v>
      </c>
      <c r="AM1" s="165" t="s">
        <v>359</v>
      </c>
      <c r="AN1" s="166"/>
      <c r="AO1" s="39" t="s">
        <v>299</v>
      </c>
      <c r="AP1" s="63" t="s">
        <v>301</v>
      </c>
      <c r="AQ1" s="165" t="s">
        <v>302</v>
      </c>
      <c r="AR1" s="168"/>
      <c r="AS1" s="168"/>
      <c r="AT1" s="166"/>
    </row>
    <row r="2" spans="1:50" s="2" customFormat="1" ht="38.25" x14ac:dyDescent="0.2">
      <c r="A2" s="7" t="s">
        <v>358</v>
      </c>
      <c r="B2" s="1" t="s">
        <v>3</v>
      </c>
      <c r="C2" s="1" t="s">
        <v>8</v>
      </c>
      <c r="D2" s="1" t="s">
        <v>7</v>
      </c>
      <c r="E2" s="1" t="s">
        <v>322</v>
      </c>
      <c r="F2" s="1" t="s">
        <v>323</v>
      </c>
      <c r="G2" s="1" t="s">
        <v>324</v>
      </c>
      <c r="H2" s="1" t="s">
        <v>325</v>
      </c>
      <c r="I2" s="1" t="s">
        <v>4</v>
      </c>
      <c r="J2" s="1" t="s">
        <v>150</v>
      </c>
      <c r="K2" s="1" t="s">
        <v>5</v>
      </c>
      <c r="L2" s="1" t="s">
        <v>6</v>
      </c>
      <c r="M2" s="1" t="s">
        <v>9</v>
      </c>
      <c r="N2" s="1" t="s">
        <v>10</v>
      </c>
      <c r="O2" s="1" t="s">
        <v>151</v>
      </c>
      <c r="P2" s="15" t="s">
        <v>303</v>
      </c>
      <c r="Q2" s="15" t="s">
        <v>304</v>
      </c>
      <c r="R2" s="17" t="s">
        <v>194</v>
      </c>
      <c r="S2" s="57" t="s">
        <v>152</v>
      </c>
      <c r="T2" s="63" t="s">
        <v>278</v>
      </c>
      <c r="U2" s="65" t="s">
        <v>279</v>
      </c>
      <c r="V2" s="65" t="s">
        <v>280</v>
      </c>
      <c r="W2" s="65" t="s">
        <v>281</v>
      </c>
      <c r="X2" s="65" t="s">
        <v>282</v>
      </c>
      <c r="Y2" s="64" t="s">
        <v>283</v>
      </c>
      <c r="Z2" s="63" t="s">
        <v>278</v>
      </c>
      <c r="AA2" s="65" t="s">
        <v>279</v>
      </c>
      <c r="AB2" s="65" t="s">
        <v>280</v>
      </c>
      <c r="AC2" s="65" t="s">
        <v>281</v>
      </c>
      <c r="AD2" s="65" t="s">
        <v>282</v>
      </c>
      <c r="AE2" s="65" t="s">
        <v>283</v>
      </c>
      <c r="AF2" s="63" t="s">
        <v>293</v>
      </c>
      <c r="AG2" s="63" t="s">
        <v>293</v>
      </c>
      <c r="AH2" s="64" t="s">
        <v>190</v>
      </c>
      <c r="AI2" s="63" t="s">
        <v>293</v>
      </c>
      <c r="AJ2" s="65" t="s">
        <v>190</v>
      </c>
      <c r="AK2" s="64" t="s">
        <v>33</v>
      </c>
      <c r="AL2" s="39" t="s">
        <v>298</v>
      </c>
      <c r="AM2" s="2" t="s">
        <v>298</v>
      </c>
      <c r="AN2" s="64" t="s">
        <v>293</v>
      </c>
      <c r="AO2" s="39" t="s">
        <v>300</v>
      </c>
      <c r="AP2" s="63" t="s">
        <v>19</v>
      </c>
      <c r="AQ2" s="58" t="s">
        <v>19</v>
      </c>
      <c r="AR2" s="59" t="s">
        <v>293</v>
      </c>
      <c r="AS2" s="59" t="s">
        <v>190</v>
      </c>
      <c r="AT2" s="60" t="s">
        <v>33</v>
      </c>
    </row>
    <row r="3" spans="1:50" s="2" customFormat="1" x14ac:dyDescent="0.2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5"/>
      <c r="Q3" s="15"/>
      <c r="R3" s="17"/>
      <c r="S3" s="89" t="s">
        <v>291</v>
      </c>
      <c r="T3" s="61" t="s">
        <v>290</v>
      </c>
      <c r="U3" s="62" t="s">
        <v>290</v>
      </c>
      <c r="V3" s="62" t="s">
        <v>290</v>
      </c>
      <c r="W3" s="62" t="s">
        <v>290</v>
      </c>
      <c r="X3" s="62" t="s">
        <v>290</v>
      </c>
      <c r="Y3" s="62" t="s">
        <v>290</v>
      </c>
      <c r="Z3" s="61" t="s">
        <v>287</v>
      </c>
      <c r="AA3" s="62" t="s">
        <v>288</v>
      </c>
      <c r="AB3" s="62" t="s">
        <v>289</v>
      </c>
      <c r="AC3" s="62" t="s">
        <v>289</v>
      </c>
      <c r="AD3" s="62" t="s">
        <v>289</v>
      </c>
      <c r="AE3" s="62" t="s">
        <v>289</v>
      </c>
      <c r="AF3" s="61" t="s">
        <v>243</v>
      </c>
      <c r="AG3" s="160" t="s">
        <v>243</v>
      </c>
      <c r="AH3" s="172"/>
      <c r="AI3" s="173" t="s">
        <v>295</v>
      </c>
      <c r="AJ3" s="174"/>
      <c r="AK3" s="175"/>
      <c r="AL3" s="40" t="s">
        <v>295</v>
      </c>
      <c r="AM3" s="173" t="s">
        <v>295</v>
      </c>
      <c r="AN3" s="175"/>
      <c r="AO3" s="40" t="s">
        <v>295</v>
      </c>
      <c r="AP3" s="66" t="s">
        <v>295</v>
      </c>
      <c r="AQ3" s="160" t="s">
        <v>295</v>
      </c>
      <c r="AR3" s="161"/>
      <c r="AS3" s="161"/>
      <c r="AT3" s="172"/>
    </row>
    <row r="4" spans="1:50" s="2" customFormat="1" x14ac:dyDescent="0.2">
      <c r="A4" s="7"/>
      <c r="B4" s="1"/>
      <c r="C4" s="1"/>
      <c r="D4" s="1"/>
      <c r="E4" s="96"/>
      <c r="F4" s="96"/>
      <c r="G4" s="96"/>
      <c r="H4" s="96"/>
      <c r="I4" s="1"/>
      <c r="J4" s="1"/>
      <c r="K4" s="1"/>
      <c r="L4" s="1"/>
      <c r="M4" s="1"/>
      <c r="N4" s="1"/>
      <c r="O4" s="1"/>
      <c r="P4" s="25"/>
      <c r="Q4" s="25"/>
      <c r="R4" s="145">
        <f>Q4/10000</f>
        <v>0</v>
      </c>
      <c r="S4" s="13"/>
      <c r="T4" s="31" t="str">
        <f>IF(R4&gt;=25,"HP14","-")</f>
        <v>-</v>
      </c>
      <c r="U4" s="30" t="str">
        <f>IF(R4&gt;=2.5,"HP14","-")</f>
        <v>-</v>
      </c>
      <c r="V4" s="30" t="str">
        <f>IF(R4&gt;=0.25,"HP14","-")</f>
        <v>-</v>
      </c>
      <c r="W4" s="65"/>
      <c r="X4" s="65"/>
      <c r="Y4" s="64"/>
      <c r="Z4" s="31" t="str">
        <f t="shared" ref="Z4:Z12" si="0">IF(R4&gt;=0.25,"HP14","-")</f>
        <v>-</v>
      </c>
      <c r="AA4" s="30" t="str">
        <f>IF(R4&gt;=2.5,"HP14","-")</f>
        <v>-</v>
      </c>
      <c r="AB4" s="30" t="str">
        <f>IF(R4&gt;=25,"HP14","-")</f>
        <v>-</v>
      </c>
      <c r="AC4" s="30" t="str">
        <f>IF(R4&gt;=25,"HP14","-")</f>
        <v>-</v>
      </c>
      <c r="AD4" s="30" t="str">
        <f>IF(R4&gt;=25,"HP14","-")</f>
        <v>-</v>
      </c>
      <c r="AE4" s="30" t="str">
        <f>IF(R4&gt;=25,"HP14","-")</f>
        <v>-</v>
      </c>
      <c r="AF4" s="105">
        <f t="shared" ref="AF4:AF12" si="1">R4/25</f>
        <v>0</v>
      </c>
      <c r="AG4" s="105">
        <f t="shared" ref="AG4:AG12" si="2">R4/2.5</f>
        <v>0</v>
      </c>
      <c r="AH4" s="107">
        <f>R4/25</f>
        <v>0</v>
      </c>
      <c r="AI4" s="105">
        <f t="shared" ref="AI4:AI12" si="3">R4/0.25</f>
        <v>0</v>
      </c>
      <c r="AJ4" s="106">
        <f>R4/2.5</f>
        <v>0</v>
      </c>
      <c r="AK4" s="107">
        <f>R4/25</f>
        <v>0</v>
      </c>
      <c r="AL4" s="126">
        <f>R4/25</f>
        <v>0</v>
      </c>
      <c r="AM4" s="105">
        <f>R4/25</f>
        <v>0</v>
      </c>
      <c r="AN4" s="107">
        <f t="shared" ref="AN4:AN12" si="4">R4/25</f>
        <v>0</v>
      </c>
      <c r="AO4" s="126">
        <f>R4/25</f>
        <v>0</v>
      </c>
      <c r="AP4" s="105">
        <f>R4/25</f>
        <v>0</v>
      </c>
      <c r="AQ4" s="105">
        <f>R4/25</f>
        <v>0</v>
      </c>
      <c r="AR4" s="106">
        <f t="shared" ref="AR4:AR12" si="5">R4/25</f>
        <v>0</v>
      </c>
      <c r="AS4" s="106">
        <f>R4/25</f>
        <v>0</v>
      </c>
      <c r="AT4" s="107">
        <f>R4/25</f>
        <v>0</v>
      </c>
      <c r="AW4" s="22"/>
      <c r="AX4" s="22"/>
    </row>
    <row r="5" spans="1:50" ht="25.5" x14ac:dyDescent="0.2">
      <c r="A5" s="8">
        <v>1</v>
      </c>
      <c r="B5" s="3" t="s">
        <v>77</v>
      </c>
      <c r="C5" s="3" t="s">
        <v>81</v>
      </c>
      <c r="D5" s="3" t="s">
        <v>80</v>
      </c>
      <c r="E5" s="2" t="s">
        <v>327</v>
      </c>
      <c r="F5" s="97">
        <v>74.92</v>
      </c>
      <c r="G5" s="101" t="s">
        <v>341</v>
      </c>
      <c r="H5" s="94">
        <v>197.84</v>
      </c>
      <c r="I5" s="3" t="s">
        <v>168</v>
      </c>
      <c r="J5" s="3" t="s">
        <v>169</v>
      </c>
      <c r="K5" s="3" t="s">
        <v>78</v>
      </c>
      <c r="L5" s="3" t="s">
        <v>79</v>
      </c>
      <c r="M5" s="3" t="s">
        <v>82</v>
      </c>
      <c r="O5" s="3" t="s">
        <v>170</v>
      </c>
      <c r="P5" s="95">
        <v>1100</v>
      </c>
      <c r="Q5" s="18">
        <f>(P5*H5)/(2*F5)</f>
        <v>1452.3758675920983</v>
      </c>
      <c r="R5" s="103">
        <f>Q5/10000</f>
        <v>0.14523758675920984</v>
      </c>
      <c r="S5" s="9" t="s">
        <v>157</v>
      </c>
      <c r="T5" s="36"/>
      <c r="U5" s="37"/>
      <c r="V5" s="37"/>
      <c r="W5" s="37"/>
      <c r="X5" s="37"/>
      <c r="Y5" s="85"/>
      <c r="Z5" s="31" t="str">
        <f t="shared" si="0"/>
        <v>-</v>
      </c>
      <c r="AA5" s="37"/>
      <c r="AB5" s="37"/>
      <c r="AC5" s="37"/>
      <c r="AD5" s="37"/>
      <c r="AE5" s="37"/>
      <c r="AF5" s="127">
        <f t="shared" si="1"/>
        <v>5.8095034703683933E-3</v>
      </c>
      <c r="AG5" s="127">
        <f t="shared" si="2"/>
        <v>5.8095034703683934E-2</v>
      </c>
      <c r="AH5" s="133"/>
      <c r="AI5" s="127">
        <f t="shared" si="3"/>
        <v>0.58095034703683934</v>
      </c>
      <c r="AJ5" s="137"/>
      <c r="AK5" s="133"/>
      <c r="AL5" s="86"/>
      <c r="AM5" s="10"/>
      <c r="AN5" s="135">
        <f t="shared" si="4"/>
        <v>5.8095034703683933E-3</v>
      </c>
      <c r="AO5" s="86"/>
      <c r="AP5" s="71"/>
      <c r="AQ5" s="71"/>
      <c r="AR5" s="117">
        <f t="shared" si="5"/>
        <v>5.8095034703683933E-3</v>
      </c>
      <c r="AS5" s="12"/>
      <c r="AT5" s="72"/>
    </row>
    <row r="6" spans="1:50" ht="51" x14ac:dyDescent="0.2">
      <c r="A6" s="8">
        <v>2</v>
      </c>
      <c r="B6" s="3" t="s">
        <v>90</v>
      </c>
      <c r="C6" s="3" t="s">
        <v>95</v>
      </c>
      <c r="D6" s="3" t="s">
        <v>94</v>
      </c>
      <c r="E6" s="2" t="s">
        <v>328</v>
      </c>
      <c r="F6" s="97">
        <v>112.4</v>
      </c>
      <c r="G6" s="101" t="s">
        <v>329</v>
      </c>
      <c r="H6" s="98">
        <v>150.4</v>
      </c>
      <c r="I6" s="3" t="s">
        <v>91</v>
      </c>
      <c r="K6" s="3" t="s">
        <v>92</v>
      </c>
      <c r="L6" s="3" t="s">
        <v>93</v>
      </c>
      <c r="M6" s="3" t="s">
        <v>96</v>
      </c>
      <c r="N6" s="3" t="s">
        <v>172</v>
      </c>
      <c r="O6" s="3" t="s">
        <v>173</v>
      </c>
      <c r="P6" s="95">
        <v>400</v>
      </c>
      <c r="Q6" s="18">
        <f t="shared" ref="Q6:Q11" si="6">(P6*H6)/(F6)</f>
        <v>535.23131672597867</v>
      </c>
      <c r="R6" s="103">
        <f t="shared" ref="R6:R22" si="7">Q6/10000</f>
        <v>5.3523131672597868E-2</v>
      </c>
      <c r="S6" s="9" t="s">
        <v>157</v>
      </c>
      <c r="T6" s="36"/>
      <c r="U6" s="37"/>
      <c r="V6" s="37"/>
      <c r="W6" s="37"/>
      <c r="X6" s="37"/>
      <c r="Y6" s="85"/>
      <c r="Z6" s="31" t="str">
        <f t="shared" si="0"/>
        <v>-</v>
      </c>
      <c r="AA6" s="37"/>
      <c r="AB6" s="37"/>
      <c r="AC6" s="37"/>
      <c r="AD6" s="37"/>
      <c r="AE6" s="37"/>
      <c r="AF6" s="127">
        <f t="shared" si="1"/>
        <v>2.1409252669039149E-3</v>
      </c>
      <c r="AG6" s="127">
        <f t="shared" si="2"/>
        <v>2.1409252669039147E-2</v>
      </c>
      <c r="AH6" s="133"/>
      <c r="AI6" s="127">
        <f t="shared" si="3"/>
        <v>0.21409252669039147</v>
      </c>
      <c r="AJ6" s="137"/>
      <c r="AK6" s="133"/>
      <c r="AL6" s="86"/>
      <c r="AM6" s="10"/>
      <c r="AN6" s="135">
        <f t="shared" si="4"/>
        <v>2.1409252669039149E-3</v>
      </c>
      <c r="AO6" s="86"/>
      <c r="AP6" s="71"/>
      <c r="AQ6" s="71"/>
      <c r="AR6" s="117">
        <f t="shared" si="5"/>
        <v>2.1409252669039149E-3</v>
      </c>
      <c r="AS6" s="12"/>
      <c r="AT6" s="72"/>
    </row>
    <row r="7" spans="1:50" ht="51" x14ac:dyDescent="0.2">
      <c r="A7" s="8">
        <v>3</v>
      </c>
      <c r="B7" s="3" t="s">
        <v>100</v>
      </c>
      <c r="C7" s="3" t="s">
        <v>105</v>
      </c>
      <c r="D7" s="3" t="s">
        <v>104</v>
      </c>
      <c r="E7" s="2" t="s">
        <v>328</v>
      </c>
      <c r="F7" s="97">
        <v>112.4</v>
      </c>
      <c r="G7" s="101" t="s">
        <v>342</v>
      </c>
      <c r="H7" s="98">
        <v>183.3</v>
      </c>
      <c r="I7" s="3" t="s">
        <v>101</v>
      </c>
      <c r="K7" s="3" t="s">
        <v>102</v>
      </c>
      <c r="L7" s="3" t="s">
        <v>103</v>
      </c>
      <c r="M7" s="3" t="s">
        <v>96</v>
      </c>
      <c r="N7" s="3" t="s">
        <v>172</v>
      </c>
      <c r="O7" s="3" t="s">
        <v>173</v>
      </c>
      <c r="P7" s="95">
        <v>400</v>
      </c>
      <c r="Q7" s="18">
        <f t="shared" si="6"/>
        <v>652.3131672597865</v>
      </c>
      <c r="R7" s="103">
        <f t="shared" si="7"/>
        <v>6.523131672597865E-2</v>
      </c>
      <c r="S7" s="9" t="s">
        <v>157</v>
      </c>
      <c r="T7" s="36"/>
      <c r="U7" s="37"/>
      <c r="V7" s="37"/>
      <c r="W7" s="37"/>
      <c r="X7" s="37"/>
      <c r="Y7" s="85"/>
      <c r="Z7" s="31" t="str">
        <f t="shared" si="0"/>
        <v>-</v>
      </c>
      <c r="AA7" s="37"/>
      <c r="AB7" s="37"/>
      <c r="AC7" s="37"/>
      <c r="AD7" s="37"/>
      <c r="AE7" s="37"/>
      <c r="AF7" s="127">
        <f t="shared" si="1"/>
        <v>2.609252669039146E-3</v>
      </c>
      <c r="AG7" s="127">
        <f t="shared" si="2"/>
        <v>2.6092526690391461E-2</v>
      </c>
      <c r="AH7" s="133"/>
      <c r="AI7" s="127">
        <f t="shared" si="3"/>
        <v>0.2609252669039146</v>
      </c>
      <c r="AJ7" s="137"/>
      <c r="AK7" s="133"/>
      <c r="AL7" s="86"/>
      <c r="AM7" s="10"/>
      <c r="AN7" s="135">
        <f t="shared" si="4"/>
        <v>2.609252669039146E-3</v>
      </c>
      <c r="AO7" s="86"/>
      <c r="AP7" s="71"/>
      <c r="AQ7" s="71"/>
      <c r="AR7" s="117">
        <f t="shared" si="5"/>
        <v>2.609252669039146E-3</v>
      </c>
      <c r="AS7" s="12"/>
      <c r="AT7" s="72"/>
    </row>
    <row r="8" spans="1:50" ht="51" x14ac:dyDescent="0.2">
      <c r="A8" s="8">
        <v>4</v>
      </c>
      <c r="B8" s="3" t="s">
        <v>107</v>
      </c>
      <c r="C8" s="3" t="s">
        <v>112</v>
      </c>
      <c r="D8" s="3" t="s">
        <v>111</v>
      </c>
      <c r="E8" s="2" t="s">
        <v>328</v>
      </c>
      <c r="F8" s="97">
        <v>112.4</v>
      </c>
      <c r="G8" s="101" t="s">
        <v>343</v>
      </c>
      <c r="H8" s="94">
        <v>208.47</v>
      </c>
      <c r="I8" s="3" t="s">
        <v>108</v>
      </c>
      <c r="K8" s="3" t="s">
        <v>109</v>
      </c>
      <c r="L8" s="3" t="s">
        <v>110</v>
      </c>
      <c r="M8" s="3" t="s">
        <v>96</v>
      </c>
      <c r="N8" s="3" t="s">
        <v>172</v>
      </c>
      <c r="O8" s="3" t="s">
        <v>173</v>
      </c>
      <c r="P8" s="95">
        <v>400</v>
      </c>
      <c r="Q8" s="18">
        <f t="shared" si="6"/>
        <v>741.88612099644126</v>
      </c>
      <c r="R8" s="103">
        <f t="shared" si="7"/>
        <v>7.4188612099644127E-2</v>
      </c>
      <c r="S8" s="9" t="s">
        <v>157</v>
      </c>
      <c r="T8" s="36"/>
      <c r="U8" s="37"/>
      <c r="V8" s="37"/>
      <c r="W8" s="37"/>
      <c r="X8" s="37"/>
      <c r="Y8" s="85"/>
      <c r="Z8" s="31" t="str">
        <f t="shared" si="0"/>
        <v>-</v>
      </c>
      <c r="AA8" s="37"/>
      <c r="AB8" s="37"/>
      <c r="AC8" s="37"/>
      <c r="AD8" s="37"/>
      <c r="AE8" s="37"/>
      <c r="AF8" s="127">
        <f t="shared" si="1"/>
        <v>2.967544483985765E-3</v>
      </c>
      <c r="AG8" s="127">
        <f t="shared" si="2"/>
        <v>2.9675444839857651E-2</v>
      </c>
      <c r="AH8" s="133"/>
      <c r="AI8" s="127">
        <f t="shared" si="3"/>
        <v>0.29675444839857651</v>
      </c>
      <c r="AJ8" s="137"/>
      <c r="AK8" s="133"/>
      <c r="AL8" s="86"/>
      <c r="AM8" s="10"/>
      <c r="AN8" s="135">
        <f t="shared" si="4"/>
        <v>2.967544483985765E-3</v>
      </c>
      <c r="AO8" s="86"/>
      <c r="AP8" s="71"/>
      <c r="AQ8" s="71"/>
      <c r="AR8" s="117">
        <f t="shared" si="5"/>
        <v>2.967544483985765E-3</v>
      </c>
      <c r="AS8" s="12"/>
      <c r="AT8" s="72"/>
    </row>
    <row r="9" spans="1:50" ht="38.25" x14ac:dyDescent="0.2">
      <c r="A9" s="8">
        <v>5</v>
      </c>
      <c r="B9" s="3" t="s">
        <v>24</v>
      </c>
      <c r="C9" s="3" t="s">
        <v>28</v>
      </c>
      <c r="D9" s="3" t="s">
        <v>27</v>
      </c>
      <c r="E9" s="2" t="s">
        <v>330</v>
      </c>
      <c r="F9" s="97">
        <v>52</v>
      </c>
      <c r="G9" s="5" t="s">
        <v>331</v>
      </c>
      <c r="H9" s="98">
        <v>154.9</v>
      </c>
      <c r="I9" s="3" t="s">
        <v>174</v>
      </c>
      <c r="J9" s="3" t="s">
        <v>175</v>
      </c>
      <c r="K9" s="3" t="s">
        <v>25</v>
      </c>
      <c r="L9" s="3" t="s">
        <v>26</v>
      </c>
      <c r="M9" s="3" t="s">
        <v>29</v>
      </c>
      <c r="N9" s="3" t="s">
        <v>176</v>
      </c>
      <c r="O9" s="3" t="s">
        <v>177</v>
      </c>
      <c r="P9" s="95">
        <v>1300</v>
      </c>
      <c r="Q9" s="18">
        <f t="shared" si="6"/>
        <v>3872.5</v>
      </c>
      <c r="R9" s="18">
        <f t="shared" si="7"/>
        <v>0.38724999999999998</v>
      </c>
      <c r="S9" s="9" t="s">
        <v>157</v>
      </c>
      <c r="T9" s="26"/>
      <c r="U9" s="27"/>
      <c r="V9" s="27"/>
      <c r="W9" s="37"/>
      <c r="X9" s="37"/>
      <c r="Y9" s="85"/>
      <c r="Z9" s="121" t="str">
        <f t="shared" si="0"/>
        <v>HP14</v>
      </c>
      <c r="AA9" s="27"/>
      <c r="AB9" s="27"/>
      <c r="AC9" s="37"/>
      <c r="AD9" s="37"/>
      <c r="AE9" s="37"/>
      <c r="AF9" s="31">
        <f t="shared" si="1"/>
        <v>1.5489999999999999E-2</v>
      </c>
      <c r="AG9" s="131">
        <f t="shared" si="2"/>
        <v>0.15489999999999998</v>
      </c>
      <c r="AH9" s="133"/>
      <c r="AI9" s="132">
        <f t="shared" si="3"/>
        <v>1.5489999999999999</v>
      </c>
      <c r="AJ9" s="137"/>
      <c r="AK9" s="133"/>
      <c r="AL9" s="86"/>
      <c r="AM9" s="10"/>
      <c r="AN9" s="135">
        <f t="shared" si="4"/>
        <v>1.5489999999999999E-2</v>
      </c>
      <c r="AO9" s="86"/>
      <c r="AP9" s="71"/>
      <c r="AQ9" s="71"/>
      <c r="AR9" s="30">
        <f t="shared" si="5"/>
        <v>1.5489999999999999E-2</v>
      </c>
      <c r="AS9" s="12"/>
      <c r="AT9" s="72"/>
    </row>
    <row r="10" spans="1:50" x14ac:dyDescent="0.2">
      <c r="A10" s="8">
        <v>6</v>
      </c>
      <c r="B10" s="3" t="s">
        <v>38</v>
      </c>
      <c r="C10" s="3" t="s">
        <v>43</v>
      </c>
      <c r="D10" s="3" t="s">
        <v>42</v>
      </c>
      <c r="E10" s="2" t="s">
        <v>332</v>
      </c>
      <c r="F10" s="97">
        <v>63.55</v>
      </c>
      <c r="G10" s="94" t="s">
        <v>344</v>
      </c>
      <c r="H10" s="94">
        <v>159.62</v>
      </c>
      <c r="I10" s="3" t="s">
        <v>39</v>
      </c>
      <c r="K10" s="3" t="s">
        <v>40</v>
      </c>
      <c r="L10" s="3" t="s">
        <v>41</v>
      </c>
      <c r="M10" s="3" t="s">
        <v>44</v>
      </c>
      <c r="O10" s="3" t="s">
        <v>167</v>
      </c>
      <c r="P10" s="95">
        <v>1000</v>
      </c>
      <c r="Q10" s="18">
        <f t="shared" si="6"/>
        <v>2511.7230527143984</v>
      </c>
      <c r="R10" s="103">
        <f t="shared" si="7"/>
        <v>0.25117230527143986</v>
      </c>
      <c r="S10" s="9" t="s">
        <v>157</v>
      </c>
      <c r="T10" s="36"/>
      <c r="U10" s="37"/>
      <c r="V10" s="37"/>
      <c r="W10" s="37"/>
      <c r="X10" s="37"/>
      <c r="Y10" s="85"/>
      <c r="Z10" s="121" t="str">
        <f t="shared" si="0"/>
        <v>HP14</v>
      </c>
      <c r="AA10" s="37"/>
      <c r="AB10" s="37"/>
      <c r="AC10" s="37"/>
      <c r="AD10" s="37"/>
      <c r="AE10" s="37"/>
      <c r="AF10" s="127">
        <f t="shared" si="1"/>
        <v>1.0046892210857594E-2</v>
      </c>
      <c r="AG10" s="127">
        <f t="shared" si="2"/>
        <v>0.10046892210857594</v>
      </c>
      <c r="AH10" s="133"/>
      <c r="AI10" s="127">
        <f t="shared" si="3"/>
        <v>1.0046892210857594</v>
      </c>
      <c r="AJ10" s="137"/>
      <c r="AK10" s="138"/>
      <c r="AL10" s="86"/>
      <c r="AM10" s="10"/>
      <c r="AN10" s="135">
        <f t="shared" si="4"/>
        <v>1.0046892210857594E-2</v>
      </c>
      <c r="AO10" s="86"/>
      <c r="AP10" s="71"/>
      <c r="AQ10" s="71"/>
      <c r="AR10" s="117">
        <f t="shared" si="5"/>
        <v>1.0046892210857594E-2</v>
      </c>
      <c r="AS10" s="12"/>
      <c r="AT10" s="72"/>
    </row>
    <row r="11" spans="1:50" x14ac:dyDescent="0.2">
      <c r="A11" s="8">
        <v>7</v>
      </c>
      <c r="B11" s="3" t="s">
        <v>34</v>
      </c>
      <c r="C11" s="3" t="s">
        <v>37</v>
      </c>
      <c r="D11" s="3" t="s">
        <v>36</v>
      </c>
      <c r="E11" s="2" t="s">
        <v>332</v>
      </c>
      <c r="F11" s="97">
        <v>63.55</v>
      </c>
      <c r="G11" s="94" t="s">
        <v>345</v>
      </c>
      <c r="H11" s="98">
        <v>99</v>
      </c>
      <c r="I11" s="3" t="s">
        <v>165</v>
      </c>
      <c r="J11" s="3" t="s">
        <v>166</v>
      </c>
      <c r="K11" s="3" t="s">
        <v>191</v>
      </c>
      <c r="L11" s="3" t="s">
        <v>35</v>
      </c>
      <c r="M11" s="3" t="s">
        <v>16</v>
      </c>
      <c r="O11" s="3" t="s">
        <v>154</v>
      </c>
      <c r="P11" s="95">
        <v>400</v>
      </c>
      <c r="Q11" s="18">
        <f t="shared" si="6"/>
        <v>623.13139260424862</v>
      </c>
      <c r="R11" s="103">
        <f t="shared" si="7"/>
        <v>6.2313139260424859E-2</v>
      </c>
      <c r="S11" s="9" t="s">
        <v>157</v>
      </c>
      <c r="T11" s="36"/>
      <c r="U11" s="37"/>
      <c r="V11" s="37"/>
      <c r="W11" s="37"/>
      <c r="X11" s="37"/>
      <c r="Y11" s="85"/>
      <c r="Z11" s="31" t="str">
        <f t="shared" si="0"/>
        <v>-</v>
      </c>
      <c r="AA11" s="37"/>
      <c r="AB11" s="37"/>
      <c r="AC11" s="37"/>
      <c r="AD11" s="37"/>
      <c r="AE11" s="37"/>
      <c r="AF11" s="127">
        <f t="shared" si="1"/>
        <v>2.4925255704169942E-3</v>
      </c>
      <c r="AG11" s="127">
        <f t="shared" si="2"/>
        <v>2.4925255704169945E-2</v>
      </c>
      <c r="AH11" s="133"/>
      <c r="AI11" s="127">
        <f t="shared" si="3"/>
        <v>0.24925255704169944</v>
      </c>
      <c r="AJ11" s="137"/>
      <c r="AK11" s="133"/>
      <c r="AL11" s="86"/>
      <c r="AM11" s="10"/>
      <c r="AN11" s="135">
        <f t="shared" si="4"/>
        <v>2.4925255704169942E-3</v>
      </c>
      <c r="AO11" s="86"/>
      <c r="AP11" s="71"/>
      <c r="AQ11" s="71"/>
      <c r="AR11" s="117">
        <f t="shared" si="5"/>
        <v>2.4925255704169942E-3</v>
      </c>
      <c r="AS11" s="88"/>
      <c r="AT11" s="87"/>
    </row>
    <row r="12" spans="1:50" ht="38.25" x14ac:dyDescent="0.2">
      <c r="A12" s="8">
        <v>8</v>
      </c>
      <c r="B12" s="3" t="s">
        <v>113</v>
      </c>
      <c r="C12" s="3" t="s">
        <v>15</v>
      </c>
      <c r="D12" s="3" t="s">
        <v>15</v>
      </c>
      <c r="E12" s="2" t="s">
        <v>334</v>
      </c>
      <c r="F12" s="97">
        <v>200.6</v>
      </c>
      <c r="G12" s="2"/>
      <c r="H12" s="98"/>
      <c r="I12" s="3" t="s">
        <v>114</v>
      </c>
      <c r="K12" s="3" t="s">
        <v>115</v>
      </c>
      <c r="M12" s="3" t="s">
        <v>116</v>
      </c>
      <c r="N12" s="3" t="s">
        <v>178</v>
      </c>
      <c r="O12" s="3" t="s">
        <v>179</v>
      </c>
      <c r="P12" s="95">
        <v>1600</v>
      </c>
      <c r="Q12" s="19">
        <v>1600</v>
      </c>
      <c r="R12" s="104">
        <f t="shared" si="7"/>
        <v>0.16</v>
      </c>
      <c r="S12" s="9" t="s">
        <v>157</v>
      </c>
      <c r="T12" s="26"/>
      <c r="U12" s="27"/>
      <c r="V12" s="27"/>
      <c r="W12" s="37"/>
      <c r="X12" s="37"/>
      <c r="Y12" s="85"/>
      <c r="Z12" s="31" t="str">
        <f t="shared" si="0"/>
        <v>-</v>
      </c>
      <c r="AA12" s="27"/>
      <c r="AB12" s="27"/>
      <c r="AC12" s="37"/>
      <c r="AD12" s="37"/>
      <c r="AE12" s="37"/>
      <c r="AF12" s="131">
        <f t="shared" si="1"/>
        <v>6.4000000000000003E-3</v>
      </c>
      <c r="AG12" s="132">
        <f t="shared" si="2"/>
        <v>6.4000000000000001E-2</v>
      </c>
      <c r="AH12" s="133"/>
      <c r="AI12" s="140">
        <f t="shared" si="3"/>
        <v>0.64</v>
      </c>
      <c r="AJ12" s="137"/>
      <c r="AK12" s="133"/>
      <c r="AL12" s="86"/>
      <c r="AM12" s="10"/>
      <c r="AN12" s="146">
        <f t="shared" si="4"/>
        <v>6.4000000000000003E-3</v>
      </c>
      <c r="AO12" s="86"/>
      <c r="AP12" s="71"/>
      <c r="AQ12" s="71"/>
      <c r="AR12" s="143">
        <f t="shared" si="5"/>
        <v>6.4000000000000003E-3</v>
      </c>
      <c r="AS12" s="12"/>
      <c r="AT12" s="72"/>
      <c r="AU12"/>
      <c r="AV12"/>
    </row>
    <row r="13" spans="1:50" ht="51" x14ac:dyDescent="0.2">
      <c r="A13" s="8">
        <v>9</v>
      </c>
      <c r="B13" s="3" t="s">
        <v>68</v>
      </c>
      <c r="C13" s="3" t="s">
        <v>73</v>
      </c>
      <c r="D13" s="3" t="s">
        <v>72</v>
      </c>
      <c r="E13" s="2" t="s">
        <v>335</v>
      </c>
      <c r="F13" s="97">
        <v>58.69</v>
      </c>
      <c r="G13" s="10" t="s">
        <v>346</v>
      </c>
      <c r="H13" s="94">
        <v>154.76</v>
      </c>
      <c r="I13" s="3" t="s">
        <v>69</v>
      </c>
      <c r="K13" s="3" t="s">
        <v>70</v>
      </c>
      <c r="L13" s="3" t="s">
        <v>71</v>
      </c>
      <c r="M13" s="3" t="s">
        <v>74</v>
      </c>
      <c r="N13" s="3" t="s">
        <v>160</v>
      </c>
      <c r="O13" s="3" t="s">
        <v>161</v>
      </c>
      <c r="P13" s="95">
        <v>1000</v>
      </c>
      <c r="Q13" s="18">
        <f>(P13*H13)/(F13)</f>
        <v>2636.9057761117738</v>
      </c>
      <c r="R13" s="103">
        <f t="shared" si="7"/>
        <v>0.26369057761117737</v>
      </c>
      <c r="S13" s="9" t="s">
        <v>285</v>
      </c>
      <c r="T13" s="31" t="str">
        <f>IF(R13&gt;=25,"HP14","-")</f>
        <v>-</v>
      </c>
      <c r="U13" s="30" t="str">
        <f>IF(R13&gt;=2.5,"HP14","-")</f>
        <v>-</v>
      </c>
      <c r="V13" s="122" t="str">
        <f>IF(R13&gt;=0.25,"HP14","-")</f>
        <v>HP14</v>
      </c>
      <c r="W13" s="37"/>
      <c r="X13" s="37"/>
      <c r="Y13" s="85"/>
      <c r="Z13" s="26"/>
      <c r="AA13" s="27"/>
      <c r="AB13" s="30" t="str">
        <f>IF(R13&gt;=25,"HP14","-")</f>
        <v>-</v>
      </c>
      <c r="AC13" s="37"/>
      <c r="AD13" s="37"/>
      <c r="AE13" s="37"/>
      <c r="AF13" s="128"/>
      <c r="AG13" s="128"/>
      <c r="AH13" s="133"/>
      <c r="AI13" s="128"/>
      <c r="AJ13" s="137"/>
      <c r="AK13" s="135">
        <f>R13/25</f>
        <v>1.0547623104447094E-2</v>
      </c>
      <c r="AL13" s="86"/>
      <c r="AM13" s="10"/>
      <c r="AN13" s="142"/>
      <c r="AO13" s="86"/>
      <c r="AP13" s="71"/>
      <c r="AQ13" s="71"/>
      <c r="AR13" s="12"/>
      <c r="AS13" s="12"/>
      <c r="AT13" s="135">
        <f>R13/25</f>
        <v>1.0547623104447094E-2</v>
      </c>
    </row>
    <row r="14" spans="1:50" ht="51" x14ac:dyDescent="0.2">
      <c r="A14" s="8">
        <v>10</v>
      </c>
      <c r="B14" s="3" t="s">
        <v>132</v>
      </c>
      <c r="C14" s="3" t="s">
        <v>136</v>
      </c>
      <c r="D14" s="3" t="s">
        <v>135</v>
      </c>
      <c r="E14" s="2" t="s">
        <v>335</v>
      </c>
      <c r="F14" s="97">
        <v>58.69</v>
      </c>
      <c r="G14" s="94" t="s">
        <v>347</v>
      </c>
      <c r="H14" s="94">
        <v>129.59</v>
      </c>
      <c r="I14" s="3" t="s">
        <v>133</v>
      </c>
      <c r="K14" s="3" t="s">
        <v>134</v>
      </c>
      <c r="M14" s="3" t="s">
        <v>137</v>
      </c>
      <c r="N14" s="3" t="s">
        <v>160</v>
      </c>
      <c r="O14" s="3" t="s">
        <v>163</v>
      </c>
      <c r="P14" s="95">
        <v>700</v>
      </c>
      <c r="Q14" s="18">
        <f>(P14*H14)/(F14)</f>
        <v>1545.6295791446585</v>
      </c>
      <c r="R14" s="103">
        <f t="shared" si="7"/>
        <v>0.15456295791446584</v>
      </c>
      <c r="S14" s="9" t="s">
        <v>285</v>
      </c>
      <c r="T14" s="31" t="str">
        <f>IF(R14&gt;=25,"HP14","-")</f>
        <v>-</v>
      </c>
      <c r="U14" s="30" t="str">
        <f>IF(R14&gt;=2.5,"HP14","-")</f>
        <v>-</v>
      </c>
      <c r="V14" s="30" t="str">
        <f>IF(R14&gt;=0.25,"HP14","-")</f>
        <v>-</v>
      </c>
      <c r="W14" s="37"/>
      <c r="X14" s="37"/>
      <c r="Y14" s="85"/>
      <c r="Z14" s="26"/>
      <c r="AA14" s="37"/>
      <c r="AB14" s="37"/>
      <c r="AC14" s="37"/>
      <c r="AD14" s="37"/>
      <c r="AE14" s="37"/>
      <c r="AF14" s="129"/>
      <c r="AG14" s="129"/>
      <c r="AH14" s="133"/>
      <c r="AI14" s="129"/>
      <c r="AJ14" s="137"/>
      <c r="AK14" s="133"/>
      <c r="AL14" s="86"/>
      <c r="AM14" s="10"/>
      <c r="AN14" s="134"/>
      <c r="AO14" s="86"/>
      <c r="AP14" s="71"/>
      <c r="AQ14" s="71"/>
      <c r="AR14" s="27"/>
      <c r="AS14" s="12"/>
      <c r="AT14" s="72"/>
      <c r="AU14"/>
    </row>
    <row r="15" spans="1:50" ht="38.25" x14ac:dyDescent="0.2">
      <c r="A15" s="8">
        <v>11</v>
      </c>
      <c r="B15" s="3" t="s">
        <v>127</v>
      </c>
      <c r="C15" s="3" t="s">
        <v>15</v>
      </c>
      <c r="D15" s="3" t="s">
        <v>15</v>
      </c>
      <c r="E15" s="2" t="s">
        <v>333</v>
      </c>
      <c r="F15" s="99">
        <v>207.2</v>
      </c>
      <c r="G15" s="100"/>
      <c r="H15" s="94"/>
      <c r="I15" s="3" t="s">
        <v>128</v>
      </c>
      <c r="K15" s="3" t="s">
        <v>129</v>
      </c>
      <c r="M15" s="3" t="s">
        <v>0</v>
      </c>
      <c r="N15" s="3" t="s">
        <v>130</v>
      </c>
      <c r="O15" s="3" t="s">
        <v>155</v>
      </c>
      <c r="P15" s="95">
        <v>1500</v>
      </c>
      <c r="Q15" s="102">
        <v>1500</v>
      </c>
      <c r="R15" s="104">
        <f t="shared" si="7"/>
        <v>0.15</v>
      </c>
      <c r="S15" s="9" t="s">
        <v>157</v>
      </c>
      <c r="T15" s="36"/>
      <c r="U15" s="37"/>
      <c r="V15" s="37"/>
      <c r="W15" s="37"/>
      <c r="X15" s="37"/>
      <c r="Y15" s="85"/>
      <c r="Z15" s="31" t="str">
        <f>IF(R15&gt;=0.25,"HP14","-")</f>
        <v>-</v>
      </c>
      <c r="AA15" s="27"/>
      <c r="AB15" s="37"/>
      <c r="AC15" s="37"/>
      <c r="AD15" s="37"/>
      <c r="AE15" s="37"/>
      <c r="AF15" s="132">
        <f>R15/25</f>
        <v>6.0000000000000001E-3</v>
      </c>
      <c r="AG15" s="140">
        <f>R15/2.5</f>
        <v>0.06</v>
      </c>
      <c r="AH15" s="134"/>
      <c r="AI15" s="141">
        <f>R15/0.25</f>
        <v>0.6</v>
      </c>
      <c r="AJ15" s="139"/>
      <c r="AK15" s="133"/>
      <c r="AL15" s="86"/>
      <c r="AM15" s="10"/>
      <c r="AN15" s="147">
        <f>R15/25</f>
        <v>6.0000000000000001E-3</v>
      </c>
      <c r="AO15" s="86"/>
      <c r="AP15" s="71"/>
      <c r="AQ15" s="71"/>
      <c r="AR15" s="144">
        <f>R15/25</f>
        <v>6.0000000000000001E-3</v>
      </c>
      <c r="AS15" s="27"/>
      <c r="AT15" s="72"/>
    </row>
    <row r="16" spans="1:50" ht="25.5" x14ac:dyDescent="0.2">
      <c r="A16" s="8">
        <v>12</v>
      </c>
      <c r="B16" s="3" t="s">
        <v>59</v>
      </c>
      <c r="C16" s="3" t="s">
        <v>64</v>
      </c>
      <c r="D16" s="3" t="s">
        <v>63</v>
      </c>
      <c r="E16" s="2" t="s">
        <v>326</v>
      </c>
      <c r="F16" s="97">
        <v>121.8</v>
      </c>
      <c r="G16" s="101" t="s">
        <v>348</v>
      </c>
      <c r="H16" s="98">
        <v>178.8</v>
      </c>
      <c r="I16" s="3" t="s">
        <v>60</v>
      </c>
      <c r="K16" s="3" t="s">
        <v>61</v>
      </c>
      <c r="L16" s="3" t="s">
        <v>62</v>
      </c>
      <c r="M16" s="3" t="s">
        <v>65</v>
      </c>
      <c r="O16" s="3" t="s">
        <v>187</v>
      </c>
      <c r="P16" s="95">
        <v>100</v>
      </c>
      <c r="Q16" s="18">
        <f>(P16*H16)/(F16)</f>
        <v>146.79802955665025</v>
      </c>
      <c r="R16" s="103">
        <f t="shared" si="7"/>
        <v>1.4679802955665025E-2</v>
      </c>
      <c r="S16" s="9" t="s">
        <v>158</v>
      </c>
      <c r="T16" s="36"/>
      <c r="U16" s="37"/>
      <c r="V16" s="37"/>
      <c r="W16" s="37"/>
      <c r="X16" s="37"/>
      <c r="Y16" s="85"/>
      <c r="Z16" s="26"/>
      <c r="AA16" s="30" t="str">
        <f>IF(R16&gt;=2.5,"HP14","-")</f>
        <v>-</v>
      </c>
      <c r="AB16" s="37"/>
      <c r="AC16" s="37"/>
      <c r="AD16" s="37"/>
      <c r="AE16" s="37"/>
      <c r="AF16" s="129"/>
      <c r="AG16" s="129"/>
      <c r="AH16" s="135">
        <f>R16/25</f>
        <v>5.8719211822660098E-4</v>
      </c>
      <c r="AI16" s="129"/>
      <c r="AJ16" s="117">
        <f>R16/2.5</f>
        <v>5.87192118226601E-3</v>
      </c>
      <c r="AK16" s="133"/>
      <c r="AL16" s="86"/>
      <c r="AM16" s="10"/>
      <c r="AN16" s="134"/>
      <c r="AO16" s="86"/>
      <c r="AP16" s="71"/>
      <c r="AQ16" s="71"/>
      <c r="AR16" s="27"/>
      <c r="AS16" s="117">
        <f>R16/25</f>
        <v>5.8719211822660098E-4</v>
      </c>
      <c r="AT16" s="72"/>
    </row>
    <row r="17" spans="1:50" ht="25.5" x14ac:dyDescent="0.2">
      <c r="A17" s="8">
        <v>13</v>
      </c>
      <c r="B17" s="3" t="s">
        <v>47</v>
      </c>
      <c r="C17" s="3" t="s">
        <v>52</v>
      </c>
      <c r="D17" s="3" t="s">
        <v>51</v>
      </c>
      <c r="E17" s="2" t="s">
        <v>326</v>
      </c>
      <c r="F17" s="97">
        <v>121.8</v>
      </c>
      <c r="G17" s="101" t="s">
        <v>349</v>
      </c>
      <c r="H17" s="94">
        <v>228.15</v>
      </c>
      <c r="I17" s="3" t="s">
        <v>48</v>
      </c>
      <c r="K17" s="3" t="s">
        <v>49</v>
      </c>
      <c r="L17" s="3" t="s">
        <v>50</v>
      </c>
      <c r="M17" s="3" t="s">
        <v>20</v>
      </c>
      <c r="N17" s="3" t="s">
        <v>159</v>
      </c>
      <c r="O17" s="3" t="s">
        <v>186</v>
      </c>
      <c r="P17" s="95">
        <v>450</v>
      </c>
      <c r="Q17" s="18">
        <f>(P17*H17)/(F17)</f>
        <v>842.91871921182269</v>
      </c>
      <c r="R17" s="103">
        <f t="shared" si="7"/>
        <v>8.4291871921182274E-2</v>
      </c>
      <c r="S17" s="9" t="s">
        <v>158</v>
      </c>
      <c r="T17" s="36"/>
      <c r="U17" s="37"/>
      <c r="V17" s="37"/>
      <c r="W17" s="37"/>
      <c r="X17" s="37"/>
      <c r="Y17" s="85"/>
      <c r="Z17" s="26"/>
      <c r="AA17" s="30" t="str">
        <f>IF(R17&gt;=2.5,"HP14","-")</f>
        <v>-</v>
      </c>
      <c r="AB17" s="37"/>
      <c r="AC17" s="37"/>
      <c r="AD17" s="37"/>
      <c r="AE17" s="37"/>
      <c r="AF17" s="129"/>
      <c r="AG17" s="129"/>
      <c r="AH17" s="135">
        <f>R17/25</f>
        <v>3.3716748768472908E-3</v>
      </c>
      <c r="AI17" s="129"/>
      <c r="AJ17" s="117">
        <f>R17/2.5</f>
        <v>3.3716748768472908E-2</v>
      </c>
      <c r="AK17" s="133"/>
      <c r="AL17" s="86"/>
      <c r="AM17" s="10"/>
      <c r="AN17" s="134"/>
      <c r="AO17" s="86"/>
      <c r="AP17" s="71"/>
      <c r="AQ17" s="71"/>
      <c r="AR17" s="27"/>
      <c r="AS17" s="117">
        <f>R17/25</f>
        <v>3.3716748768472908E-3</v>
      </c>
      <c r="AT17" s="72"/>
      <c r="AW17" s="24"/>
      <c r="AX17" s="24"/>
    </row>
    <row r="18" spans="1:50" ht="25.5" x14ac:dyDescent="0.2">
      <c r="A18" s="8">
        <v>14</v>
      </c>
      <c r="B18" s="3" t="s">
        <v>53</v>
      </c>
      <c r="C18" s="3" t="s">
        <v>58</v>
      </c>
      <c r="D18" s="3" t="s">
        <v>57</v>
      </c>
      <c r="E18" s="2" t="s">
        <v>326</v>
      </c>
      <c r="F18" s="97">
        <v>121.8</v>
      </c>
      <c r="G18" s="101" t="s">
        <v>350</v>
      </c>
      <c r="H18" s="94">
        <v>299.05</v>
      </c>
      <c r="I18" s="3" t="s">
        <v>54</v>
      </c>
      <c r="K18" s="3" t="s">
        <v>55</v>
      </c>
      <c r="L18" s="3" t="s">
        <v>56</v>
      </c>
      <c r="M18" s="3" t="s">
        <v>20</v>
      </c>
      <c r="N18" s="3" t="s">
        <v>159</v>
      </c>
      <c r="O18" s="3" t="s">
        <v>186</v>
      </c>
      <c r="P18" s="95">
        <v>450</v>
      </c>
      <c r="Q18" s="18">
        <f>(P18*H18)/(F18)</f>
        <v>1104.8645320197045</v>
      </c>
      <c r="R18" s="103">
        <f t="shared" si="7"/>
        <v>0.11048645320197045</v>
      </c>
      <c r="S18" s="9" t="s">
        <v>158</v>
      </c>
      <c r="T18" s="36"/>
      <c r="U18" s="37"/>
      <c r="V18" s="37"/>
      <c r="W18" s="37"/>
      <c r="X18" s="37"/>
      <c r="Y18" s="85"/>
      <c r="Z18" s="26"/>
      <c r="AA18" s="30" t="str">
        <f>IF(R18&gt;=2.5,"HP14","-")</f>
        <v>-</v>
      </c>
      <c r="AB18" s="37"/>
      <c r="AC18" s="37"/>
      <c r="AD18" s="37"/>
      <c r="AE18" s="37"/>
      <c r="AF18" s="129"/>
      <c r="AG18" s="129"/>
      <c r="AH18" s="135">
        <f>R18/25</f>
        <v>4.4194581280788178E-3</v>
      </c>
      <c r="AI18" s="129"/>
      <c r="AJ18" s="117">
        <f>R18/2.5</f>
        <v>4.4194581280788181E-2</v>
      </c>
      <c r="AK18" s="133"/>
      <c r="AL18" s="86"/>
      <c r="AM18" s="10"/>
      <c r="AN18" s="134"/>
      <c r="AO18" s="86"/>
      <c r="AP18" s="71"/>
      <c r="AQ18" s="71"/>
      <c r="AR18" s="27"/>
      <c r="AS18" s="117">
        <f>R18/25</f>
        <v>4.4194581280788178E-3</v>
      </c>
      <c r="AT18" s="72"/>
    </row>
    <row r="19" spans="1:50" ht="38.25" x14ac:dyDescent="0.2">
      <c r="A19" s="8">
        <v>15</v>
      </c>
      <c r="B19" s="3" t="s">
        <v>85</v>
      </c>
      <c r="C19" s="3" t="s">
        <v>15</v>
      </c>
      <c r="D19" s="3" t="s">
        <v>15</v>
      </c>
      <c r="E19" s="2" t="s">
        <v>336</v>
      </c>
      <c r="F19" s="99">
        <v>78.959999999999994</v>
      </c>
      <c r="I19" s="3" t="s">
        <v>86</v>
      </c>
      <c r="K19" s="3" t="s">
        <v>87</v>
      </c>
      <c r="M19" s="3" t="s">
        <v>88</v>
      </c>
      <c r="O19" s="3" t="s">
        <v>171</v>
      </c>
      <c r="P19" s="95">
        <v>1800</v>
      </c>
      <c r="Q19" s="102">
        <v>1800</v>
      </c>
      <c r="R19" s="104">
        <f t="shared" si="7"/>
        <v>0.18</v>
      </c>
      <c r="S19" s="9" t="s">
        <v>157</v>
      </c>
      <c r="T19" s="36"/>
      <c r="U19" s="37"/>
      <c r="V19" s="37"/>
      <c r="W19" s="37"/>
      <c r="X19" s="37"/>
      <c r="Y19" s="85"/>
      <c r="Z19" s="31" t="str">
        <f>IF(R19&gt;=0.25,"HP14","-")</f>
        <v>-</v>
      </c>
      <c r="AA19" s="37"/>
      <c r="AB19" s="37"/>
      <c r="AC19" s="37"/>
      <c r="AD19" s="37"/>
      <c r="AE19" s="37"/>
      <c r="AF19" s="131">
        <f>R19/25</f>
        <v>7.1999999999999998E-3</v>
      </c>
      <c r="AG19" s="132">
        <f>R19/2.5</f>
        <v>7.1999999999999995E-2</v>
      </c>
      <c r="AH19" s="133"/>
      <c r="AI19" s="140">
        <f>R19/0.25</f>
        <v>0.72</v>
      </c>
      <c r="AJ19" s="137"/>
      <c r="AK19" s="133"/>
      <c r="AL19" s="86"/>
      <c r="AM19" s="10"/>
      <c r="AN19" s="146">
        <f>R19/25</f>
        <v>7.1999999999999998E-3</v>
      </c>
      <c r="AO19" s="86"/>
      <c r="AP19" s="71"/>
      <c r="AQ19" s="71"/>
      <c r="AR19" s="143">
        <f>R19/25</f>
        <v>7.1999999999999998E-3</v>
      </c>
      <c r="AS19" s="12"/>
      <c r="AT19" s="72"/>
    </row>
    <row r="20" spans="1:50" ht="25.5" x14ac:dyDescent="0.2">
      <c r="A20" s="8">
        <v>16</v>
      </c>
      <c r="B20" s="3" t="s">
        <v>142</v>
      </c>
      <c r="C20" s="3" t="s">
        <v>146</v>
      </c>
      <c r="D20" s="3" t="s">
        <v>145</v>
      </c>
      <c r="E20" s="2" t="s">
        <v>340</v>
      </c>
      <c r="F20" s="97">
        <v>118.7</v>
      </c>
      <c r="G20" s="101" t="s">
        <v>351</v>
      </c>
      <c r="H20" s="98">
        <v>260.5</v>
      </c>
      <c r="I20" s="3" t="s">
        <v>183</v>
      </c>
      <c r="J20" s="3" t="s">
        <v>184</v>
      </c>
      <c r="K20" s="3" t="s">
        <v>143</v>
      </c>
      <c r="L20" s="3" t="s">
        <v>144</v>
      </c>
      <c r="M20" s="3" t="s">
        <v>147</v>
      </c>
      <c r="N20" s="3" t="s">
        <v>159</v>
      </c>
      <c r="O20" s="3" t="s">
        <v>185</v>
      </c>
      <c r="P20" s="95">
        <v>2100</v>
      </c>
      <c r="Q20" s="18">
        <f>(P20*H20)/(F20)</f>
        <v>4608.6773378264534</v>
      </c>
      <c r="R20" s="103">
        <f t="shared" si="7"/>
        <v>0.46086773378264534</v>
      </c>
      <c r="S20" s="9" t="s">
        <v>156</v>
      </c>
      <c r="T20" s="36"/>
      <c r="U20" s="37"/>
      <c r="V20" s="37"/>
      <c r="W20" s="37"/>
      <c r="X20" s="37"/>
      <c r="Y20" s="85"/>
      <c r="Z20" s="26"/>
      <c r="AA20" s="37"/>
      <c r="AB20" s="30" t="str">
        <f>IF(R20&gt;=25,"HP14","-")</f>
        <v>-</v>
      </c>
      <c r="AC20" s="37"/>
      <c r="AD20" s="37"/>
      <c r="AE20" s="37"/>
      <c r="AF20" s="129"/>
      <c r="AG20" s="129"/>
      <c r="AH20" s="133"/>
      <c r="AI20" s="129"/>
      <c r="AJ20" s="137"/>
      <c r="AK20" s="135">
        <f>R20/25</f>
        <v>1.8434709351305815E-2</v>
      </c>
      <c r="AL20" s="86"/>
      <c r="AM20" s="10"/>
      <c r="AN20" s="134"/>
      <c r="AO20" s="86"/>
      <c r="AP20" s="71"/>
      <c r="AQ20" s="71"/>
      <c r="AR20" s="27"/>
      <c r="AS20" s="12"/>
      <c r="AT20" s="135">
        <f>R20/25</f>
        <v>1.8434709351305815E-2</v>
      </c>
    </row>
    <row r="21" spans="1:50" x14ac:dyDescent="0.2">
      <c r="A21" s="8">
        <v>17</v>
      </c>
      <c r="B21" s="5" t="s">
        <v>188</v>
      </c>
      <c r="C21" s="5" t="s">
        <v>189</v>
      </c>
      <c r="D21" s="5"/>
      <c r="E21" s="2" t="s">
        <v>337</v>
      </c>
      <c r="F21" s="99">
        <v>127.6</v>
      </c>
      <c r="I21" s="6" t="s">
        <v>193</v>
      </c>
      <c r="J21" s="9"/>
      <c r="K21" s="4" t="s">
        <v>192</v>
      </c>
      <c r="L21" s="4"/>
      <c r="P21" s="95">
        <v>1900</v>
      </c>
      <c r="Q21" s="102">
        <v>1900</v>
      </c>
      <c r="R21" s="104">
        <f t="shared" si="7"/>
        <v>0.19</v>
      </c>
      <c r="S21" s="9"/>
      <c r="T21" s="36"/>
      <c r="U21" s="37"/>
      <c r="V21" s="37"/>
      <c r="W21" s="37"/>
      <c r="X21" s="37"/>
      <c r="Y21" s="85"/>
      <c r="Z21" s="26"/>
      <c r="AA21" s="37"/>
      <c r="AB21" s="37"/>
      <c r="AC21" s="37"/>
      <c r="AD21" s="37"/>
      <c r="AE21" s="37"/>
      <c r="AF21" s="129"/>
      <c r="AG21" s="129"/>
      <c r="AH21" s="133"/>
      <c r="AI21" s="129"/>
      <c r="AJ21" s="137"/>
      <c r="AK21" s="133"/>
      <c r="AL21" s="86"/>
      <c r="AM21" s="10"/>
      <c r="AN21" s="134"/>
      <c r="AO21" s="86"/>
      <c r="AP21" s="71"/>
      <c r="AQ21" s="71"/>
      <c r="AR21" s="27"/>
      <c r="AS21" s="12"/>
      <c r="AT21" s="72"/>
    </row>
    <row r="22" spans="1:50" ht="25.5" x14ac:dyDescent="0.2">
      <c r="A22" s="8">
        <v>18</v>
      </c>
      <c r="B22" s="3" t="s">
        <v>119</v>
      </c>
      <c r="C22" s="3" t="s">
        <v>123</v>
      </c>
      <c r="D22" s="3" t="s">
        <v>122</v>
      </c>
      <c r="E22" s="2" t="s">
        <v>338</v>
      </c>
      <c r="F22" s="97">
        <v>204.4</v>
      </c>
      <c r="G22" s="101" t="s">
        <v>339</v>
      </c>
      <c r="H22" s="94">
        <v>504.87</v>
      </c>
      <c r="I22" s="3" t="s">
        <v>180</v>
      </c>
      <c r="J22" s="3" t="s">
        <v>181</v>
      </c>
      <c r="K22" s="3" t="s">
        <v>120</v>
      </c>
      <c r="L22" s="3" t="s">
        <v>121</v>
      </c>
      <c r="M22" s="3" t="s">
        <v>124</v>
      </c>
      <c r="O22" s="3" t="s">
        <v>182</v>
      </c>
      <c r="P22" s="95">
        <v>2000</v>
      </c>
      <c r="Q22" s="18">
        <f>(P22*H22)/(2*F22)</f>
        <v>2470.009784735812</v>
      </c>
      <c r="R22" s="103">
        <f t="shared" si="7"/>
        <v>0.24700097847358121</v>
      </c>
      <c r="S22" s="9" t="s">
        <v>158</v>
      </c>
      <c r="T22" s="36"/>
      <c r="U22" s="37"/>
      <c r="V22" s="37"/>
      <c r="W22" s="37"/>
      <c r="X22" s="37"/>
      <c r="Y22" s="85"/>
      <c r="Z22" s="26"/>
      <c r="AA22" s="30" t="str">
        <f>IF(R22&gt;=2.5,"HP14","-")</f>
        <v>-</v>
      </c>
      <c r="AB22" s="37"/>
      <c r="AC22" s="37"/>
      <c r="AD22" s="37"/>
      <c r="AE22" s="37"/>
      <c r="AF22" s="129"/>
      <c r="AG22" s="129"/>
      <c r="AH22" s="135">
        <f>R22/25</f>
        <v>9.8800391389432477E-3</v>
      </c>
      <c r="AI22" s="129"/>
      <c r="AJ22" s="117">
        <f>R22/2.5</f>
        <v>9.8800391389432488E-2</v>
      </c>
      <c r="AK22" s="133"/>
      <c r="AL22" s="86"/>
      <c r="AM22" s="10"/>
      <c r="AN22" s="134"/>
      <c r="AO22" s="86"/>
      <c r="AP22" s="71"/>
      <c r="AQ22" s="71"/>
      <c r="AR22" s="27"/>
      <c r="AS22" s="117">
        <f>R22/25</f>
        <v>9.8800391389432477E-3</v>
      </c>
      <c r="AT22" s="72"/>
    </row>
    <row r="23" spans="1:50" x14ac:dyDescent="0.2">
      <c r="Z23" s="38"/>
      <c r="AA23" s="38"/>
      <c r="AB23" s="38"/>
      <c r="AF23" s="130">
        <f t="shared" ref="AF23:AT23" si="8">SUM(AF5:AF22)</f>
        <v>6.1156643671571809E-2</v>
      </c>
      <c r="AG23" s="130">
        <f t="shared" si="8"/>
        <v>0.61156643671571798</v>
      </c>
      <c r="AH23" s="136">
        <f t="shared" si="8"/>
        <v>1.8258364262095955E-2</v>
      </c>
      <c r="AI23" s="130">
        <f t="shared" si="8"/>
        <v>6.11566436715718</v>
      </c>
      <c r="AJ23" s="119">
        <f t="shared" si="8"/>
        <v>0.18258364262095961</v>
      </c>
      <c r="AK23" s="136">
        <f t="shared" si="8"/>
        <v>2.8982332455752907E-2</v>
      </c>
      <c r="AL23" s="123">
        <f t="shared" si="8"/>
        <v>0</v>
      </c>
      <c r="AM23" s="114">
        <f t="shared" si="8"/>
        <v>0</v>
      </c>
      <c r="AN23" s="136">
        <f t="shared" si="8"/>
        <v>6.1156643671571809E-2</v>
      </c>
      <c r="AO23" s="123">
        <f t="shared" si="8"/>
        <v>0</v>
      </c>
      <c r="AP23" s="114">
        <f t="shared" si="8"/>
        <v>0</v>
      </c>
      <c r="AQ23" s="114">
        <f t="shared" si="8"/>
        <v>0</v>
      </c>
      <c r="AR23" s="119">
        <f t="shared" si="8"/>
        <v>6.1156643671571809E-2</v>
      </c>
      <c r="AS23" s="119">
        <f t="shared" si="8"/>
        <v>1.8258364262095955E-2</v>
      </c>
      <c r="AT23" s="136">
        <f t="shared" si="8"/>
        <v>2.8982332455752907E-2</v>
      </c>
    </row>
    <row r="24" spans="1:50" x14ac:dyDescent="0.2">
      <c r="Z24" s="38"/>
      <c r="AA24" s="38"/>
      <c r="AB24" s="38"/>
      <c r="AG24" s="176">
        <f>SUM(AG23:AH23)</f>
        <v>0.6298248009778139</v>
      </c>
      <c r="AH24" s="177"/>
      <c r="AI24" s="176">
        <f>SUM(AI23:AK23)</f>
        <v>6.327230342233892</v>
      </c>
      <c r="AJ24" s="178"/>
      <c r="AK24" s="177"/>
      <c r="AM24" s="176">
        <f>SUM(AM23:AN23)</f>
        <v>6.1156643671571809E-2</v>
      </c>
      <c r="AN24" s="177"/>
      <c r="AQ24" s="179">
        <f>SUM(AQ23:AT23)</f>
        <v>0.10839734038942067</v>
      </c>
      <c r="AR24" s="180"/>
      <c r="AS24" s="180"/>
      <c r="AT24" s="181"/>
    </row>
    <row r="25" spans="1:50" x14ac:dyDescent="0.2">
      <c r="Z25" s="38"/>
      <c r="AA25" s="38"/>
      <c r="AB25" s="38"/>
      <c r="AF25" s="69" t="str">
        <f>IF(AF23&gt;=1,"HP14","-")</f>
        <v>-</v>
      </c>
      <c r="AG25" s="182" t="str">
        <f>IF(AG24&gt;=1,"HP14","-")</f>
        <v>-</v>
      </c>
      <c r="AH25" s="182"/>
      <c r="AI25" s="182" t="str">
        <f>IF(AI24&gt;=1,"HP14","-")</f>
        <v>HP14</v>
      </c>
      <c r="AJ25" s="182"/>
      <c r="AK25" s="182"/>
      <c r="AL25" s="68" t="str">
        <f>IF(AL23&gt;=1,"HP14","-")</f>
        <v>-</v>
      </c>
      <c r="AM25" s="157" t="str">
        <f>IF(AM24&gt;=1,"HP14","-")</f>
        <v>-</v>
      </c>
      <c r="AN25" s="157"/>
      <c r="AO25" s="68" t="str">
        <f>IF(AO23&gt;=1,"HP14","-")</f>
        <v>-</v>
      </c>
      <c r="AP25" s="68" t="str">
        <f>IF(AP23&gt;=1,"HP14","-")</f>
        <v>-</v>
      </c>
      <c r="AQ25" s="157" t="str">
        <f>IF(AQ24&gt;=1,"HP14","-")</f>
        <v>-</v>
      </c>
      <c r="AR25" s="157"/>
      <c r="AS25" s="157"/>
      <c r="AT25" s="157"/>
    </row>
    <row r="26" spans="1:50" x14ac:dyDescent="0.2">
      <c r="Z26" s="38"/>
      <c r="AA26" s="38"/>
      <c r="AB26" s="38"/>
    </row>
    <row r="27" spans="1:50" x14ac:dyDescent="0.2">
      <c r="Z27" s="38"/>
      <c r="AA27" s="38"/>
      <c r="AB27" s="38"/>
    </row>
    <row r="28" spans="1:50" x14ac:dyDescent="0.2">
      <c r="Z28" s="38"/>
      <c r="AA28" s="38"/>
      <c r="AB28" s="38"/>
    </row>
    <row r="29" spans="1:50" x14ac:dyDescent="0.2">
      <c r="Z29" s="38"/>
      <c r="AA29" s="38"/>
      <c r="AB29" s="38"/>
    </row>
    <row r="30" spans="1:50" x14ac:dyDescent="0.2">
      <c r="Z30" s="38"/>
      <c r="AA30" s="38"/>
      <c r="AB30" s="38"/>
    </row>
    <row r="31" spans="1:50" x14ac:dyDescent="0.2">
      <c r="Z31" s="38"/>
      <c r="AA31" s="38"/>
      <c r="AB31" s="38"/>
    </row>
    <row r="32" spans="1:50" x14ac:dyDescent="0.2">
      <c r="Z32" s="38"/>
      <c r="AA32" s="38"/>
      <c r="AB32" s="38"/>
    </row>
    <row r="33" spans="26:28" x14ac:dyDescent="0.2">
      <c r="Z33" s="38"/>
      <c r="AA33" s="38"/>
      <c r="AB33" s="38"/>
    </row>
    <row r="34" spans="26:28" x14ac:dyDescent="0.2">
      <c r="Z34" s="38"/>
      <c r="AA34" s="38"/>
      <c r="AB34" s="38"/>
    </row>
    <row r="35" spans="26:28" x14ac:dyDescent="0.2">
      <c r="Z35" s="38"/>
      <c r="AA35" s="38"/>
      <c r="AB35" s="38"/>
    </row>
    <row r="36" spans="26:28" x14ac:dyDescent="0.2">
      <c r="Z36" s="38"/>
      <c r="AA36" s="38"/>
      <c r="AB36" s="38"/>
    </row>
    <row r="37" spans="26:28" x14ac:dyDescent="0.2">
      <c r="Z37" s="38"/>
      <c r="AA37" s="38"/>
      <c r="AB37" s="38"/>
    </row>
  </sheetData>
  <sheetProtection algorithmName="SHA-512" hashValue="+846jojOjowSyPEg2g3z76Et8VzY1QGx13bJ6H2zHOL0QmIYVjFx0MlLMrTw+9aTx7moip/bmgCKehBRwLvflg==" saltValue="IJKeNKV3W3pmlCUGGSCaCg==" spinCount="100000" sheet="1" objects="1" scenarios="1"/>
  <mergeCells count="18">
    <mergeCell ref="AG24:AH24"/>
    <mergeCell ref="AI24:AK24"/>
    <mergeCell ref="AM24:AN24"/>
    <mergeCell ref="AQ24:AT24"/>
    <mergeCell ref="AG25:AH25"/>
    <mergeCell ref="AI25:AK25"/>
    <mergeCell ref="AM25:AN25"/>
    <mergeCell ref="AQ25:AT25"/>
    <mergeCell ref="AQ1:AT1"/>
    <mergeCell ref="AG3:AH3"/>
    <mergeCell ref="AI3:AK3"/>
    <mergeCell ref="AM3:AN3"/>
    <mergeCell ref="AQ3:AT3"/>
    <mergeCell ref="T1:Y1"/>
    <mergeCell ref="Z1:AE1"/>
    <mergeCell ref="AG1:AH1"/>
    <mergeCell ref="AI1:AK1"/>
    <mergeCell ref="AM1:AN1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Validazione_C</vt:lpstr>
      <vt:lpstr>Validazione_C HP14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Colonna</dc:creator>
  <cp:lastModifiedBy>Massimo Colonna</cp:lastModifiedBy>
  <dcterms:created xsi:type="dcterms:W3CDTF">2015-02-17T16:01:16Z</dcterms:created>
  <dcterms:modified xsi:type="dcterms:W3CDTF">2015-07-01T06:39:56Z</dcterms:modified>
</cp:coreProperties>
</file>